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65" activeTab="3"/>
  </bookViews>
  <sheets>
    <sheet name="销售电价表" sheetId="1" r:id="rId1"/>
    <sheet name="丰水期" sheetId="2" r:id="rId2"/>
    <sheet name="平水期" sheetId="3" r:id="rId3"/>
    <sheet name="枯水期" sheetId="4" r:id="rId4"/>
    <sheet name="输配电价" sheetId="5" r:id="rId5"/>
  </sheets>
  <calcPr calcId="144525"/>
</workbook>
</file>

<file path=xl/sharedStrings.xml><?xml version="1.0" encoding="utf-8"?>
<sst xmlns="http://schemas.openxmlformats.org/spreadsheetml/2006/main" count="68">
  <si>
    <t>附件：2-1</t>
  </si>
  <si>
    <r>
      <rPr>
        <b/>
        <sz val="22"/>
        <color theme="1"/>
        <rFont val="宋体"/>
        <charset val="134"/>
      </rPr>
      <t>临沧市永德镇康沧源三县供电局销售电价表</t>
    </r>
    <r>
      <rPr>
        <sz val="18"/>
        <color theme="1"/>
        <rFont val="宋体"/>
        <charset val="134"/>
      </rPr>
      <t>(自2021年1月1日起执行）</t>
    </r>
  </si>
  <si>
    <t>用电分类</t>
  </si>
  <si>
    <t>电度电价（元/千瓦时）</t>
  </si>
  <si>
    <t>基本电价</t>
  </si>
  <si>
    <t>政府性基金及附加合计（元/千瓦时）</t>
  </si>
  <si>
    <t>政府性基金及附加征收标准（元/千瓦时）</t>
  </si>
  <si>
    <t>不满1千伏</t>
  </si>
  <si>
    <t>1-10千伏</t>
  </si>
  <si>
    <t>35-110千伏以下</t>
  </si>
  <si>
    <t>110千伏</t>
  </si>
  <si>
    <t>220千伏及以上</t>
  </si>
  <si>
    <t>最大需量         （元/千瓦.月）</t>
  </si>
  <si>
    <t>变压器容量（元/千伏安.月）</t>
  </si>
  <si>
    <t>农网还贷资金</t>
  </si>
  <si>
    <t>重大水利工程建设基金</t>
  </si>
  <si>
    <t>大中型水库移民后期扶持基金</t>
  </si>
  <si>
    <t>地方水库移民后期扶持基金</t>
  </si>
  <si>
    <t>可再生能源电价附加</t>
  </si>
  <si>
    <t>地方水利建设基金</t>
  </si>
  <si>
    <t>一、   居民生活</t>
  </si>
  <si>
    <t>(一)   一户一表</t>
  </si>
  <si>
    <t>电能替代</t>
  </si>
  <si>
    <t>每年1560千瓦时以内</t>
  </si>
  <si>
    <t>免征</t>
  </si>
  <si>
    <t>阶梯电价</t>
  </si>
  <si>
    <t>每年1561-3600千瓦时</t>
  </si>
  <si>
    <t>每年3601-4680千瓦时</t>
  </si>
  <si>
    <t>每年4681千瓦时及以上</t>
  </si>
  <si>
    <t>（二）合表用户</t>
  </si>
  <si>
    <t>（三）执行居民生活电价的非居民用户</t>
  </si>
  <si>
    <t>二、一般工商业及其他用电</t>
  </si>
  <si>
    <t>三、大工业用电</t>
  </si>
  <si>
    <t>四、农业生产用电</t>
  </si>
  <si>
    <t xml:space="preserve">    其中：原贫困县农业排灌用电</t>
  </si>
  <si>
    <t>注：1、本电价标准自2021年1月1日起执行。</t>
  </si>
  <si>
    <t xml:space="preserve">    2、农业排灌用电、抗灾救灾用电，按上表所列分类电价降低2分钱（农网还贷资金）执行。</t>
  </si>
  <si>
    <t>附件：2-2</t>
  </si>
  <si>
    <r>
      <rPr>
        <b/>
        <sz val="22"/>
        <color theme="1"/>
        <rFont val="宋体"/>
        <charset val="134"/>
      </rPr>
      <t>临沧市永德镇康沧源三县供电局丰水期峰谷电价表</t>
    </r>
    <r>
      <rPr>
        <sz val="18"/>
        <color theme="1"/>
        <rFont val="宋体"/>
        <charset val="134"/>
      </rPr>
      <t>(自2021年1月1日起执行）</t>
    </r>
  </si>
  <si>
    <t>时间段</t>
  </si>
  <si>
    <t xml:space="preserve"> 220千伏及以上</t>
  </si>
  <si>
    <t>最大需量（元/千瓦.月）</t>
  </si>
  <si>
    <t>一、大工业用电</t>
  </si>
  <si>
    <t>峰时段    9:00-12:00 18:00-23:00</t>
  </si>
  <si>
    <t>二、用电容量100千伏安及以上的一般工商业及其他用电</t>
  </si>
  <si>
    <t>平时段    7:00-9:00 12:00-18:00</t>
  </si>
  <si>
    <t>谷时段   23:00-次日7:00</t>
  </si>
  <si>
    <t xml:space="preserve">    2、抗灾救灾用电，按上表所列分类电价降低2分钱（农网还贷资金）执行。</t>
  </si>
  <si>
    <t xml:space="preserve">    3、丰枯季节的划分：每年的12月和次年的1至4月为枯水季节，5月和11月为平水季节，6至10月为丰水季节。</t>
  </si>
  <si>
    <t>附件：2-3</t>
  </si>
  <si>
    <r>
      <rPr>
        <b/>
        <sz val="22"/>
        <color theme="1"/>
        <rFont val="宋体"/>
        <charset val="134"/>
      </rPr>
      <t>临沧市永德镇康沧源三县供电局平水期峰谷电价表</t>
    </r>
    <r>
      <rPr>
        <sz val="18"/>
        <color theme="1"/>
        <rFont val="宋体"/>
        <charset val="134"/>
      </rPr>
      <t>(自2021年1月1日起执行）</t>
    </r>
  </si>
  <si>
    <t>附件：2-4</t>
  </si>
  <si>
    <r>
      <rPr>
        <b/>
        <sz val="22"/>
        <color theme="1"/>
        <rFont val="宋体"/>
        <charset val="134"/>
      </rPr>
      <t>临沧市永德镇康沧源三县供电局枯水期峰谷电价表</t>
    </r>
    <r>
      <rPr>
        <sz val="18"/>
        <color theme="1"/>
        <rFont val="宋体"/>
        <charset val="134"/>
      </rPr>
      <t>(自2021年1月1日起执行）</t>
    </r>
  </si>
  <si>
    <t>附件：1</t>
  </si>
  <si>
    <r>
      <rPr>
        <b/>
        <sz val="22"/>
        <rFont val="宋体"/>
        <charset val="134"/>
      </rPr>
      <t>云南电网输配电价表</t>
    </r>
    <r>
      <rPr>
        <sz val="18"/>
        <rFont val="宋体"/>
        <charset val="134"/>
      </rPr>
      <t>(2021年1月1日起执行)</t>
    </r>
  </si>
  <si>
    <t xml:space="preserve">                                                                                                         </t>
  </si>
  <si>
    <t>容（需）量电价</t>
  </si>
  <si>
    <t>35千伏</t>
  </si>
  <si>
    <t>220千伏</t>
  </si>
  <si>
    <t>最大需量</t>
  </si>
  <si>
    <t>变压器容量</t>
  </si>
  <si>
    <t>（元/千瓦.月）</t>
  </si>
  <si>
    <t>（元/千伏安.月）</t>
  </si>
  <si>
    <t>一、一般工商业及其他用电</t>
  </si>
  <si>
    <t>二、大工业用电</t>
  </si>
  <si>
    <t>注：1.表中各电价含增值税、线损及交叉补贴，不含政府性基金及附加。</t>
  </si>
  <si>
    <t xml:space="preserve">    2.参与电力市场化交易用户的输配电价水平执行上表价格，并按规定标准另行征收政府性基金及附加。其他用户继续执行目录销售电价政策。</t>
  </si>
  <si>
    <t xml:space="preserve">    3.500千伏“网对网”外送电省外购电用户承担的送出省内输电价格为每千瓦时不超过0.064元（含税、含线损）。</t>
  </si>
</sst>
</file>

<file path=xl/styles.xml><?xml version="1.0" encoding="utf-8"?>
<styleSheet xmlns="http://schemas.openxmlformats.org/spreadsheetml/2006/main">
  <numFmts count="8">
    <numFmt numFmtId="176" formatCode="0_ "/>
    <numFmt numFmtId="42" formatCode="_ &quot;￥&quot;* #,##0_ ;_ &quot;￥&quot;* \-#,##0_ ;_ &quot;￥&quot;* &quot;-&quot;_ ;_ @_ "/>
    <numFmt numFmtId="177" formatCode="0.000000_ "/>
    <numFmt numFmtId="178" formatCode="0.0000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9" formatCode="0.00000_ "/>
  </numFmts>
  <fonts count="29">
    <font>
      <sz val="11"/>
      <color theme="1"/>
      <name val="宋体"/>
      <charset val="134"/>
      <scheme val="minor"/>
    </font>
    <font>
      <b/>
      <sz val="22"/>
      <name val="宋体"/>
      <charset val="134"/>
    </font>
    <font>
      <sz val="12"/>
      <name val="宋体"/>
      <charset val="134"/>
    </font>
    <font>
      <b/>
      <sz val="12"/>
      <name val="宋体"/>
      <charset val="134"/>
    </font>
    <font>
      <b/>
      <sz val="22"/>
      <color theme="1"/>
      <name val="宋体"/>
      <charset val="134"/>
    </font>
    <font>
      <b/>
      <sz val="22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8"/>
      <name val="宋体"/>
      <charset val="134"/>
    </font>
    <font>
      <sz val="18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12" fillId="6" borderId="1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25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17" borderId="15" applyNumberFormat="0" applyFont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5" fillId="0" borderId="12" applyNumberFormat="0" applyFill="0" applyAlignment="0" applyProtection="0">
      <alignment vertical="center"/>
    </xf>
    <xf numFmtId="0" fontId="10" fillId="0" borderId="12" applyNumberFormat="0" applyFill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7" fillId="20" borderId="17" applyNumberFormat="0" applyAlignment="0" applyProtection="0">
      <alignment vertical="center"/>
    </xf>
    <xf numFmtId="0" fontId="26" fillId="20" borderId="13" applyNumberFormat="0" applyAlignment="0" applyProtection="0">
      <alignment vertical="center"/>
    </xf>
    <xf numFmtId="0" fontId="14" fillId="11" borderId="14" applyNumberForma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22" fillId="0" borderId="19" applyNumberFormat="0" applyFill="0" applyAlignment="0" applyProtection="0">
      <alignment vertical="center"/>
    </xf>
    <xf numFmtId="0" fontId="16" fillId="0" borderId="16" applyNumberFormat="0" applyFill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9" fillId="22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178" fontId="3" fillId="0" borderId="1" xfId="0" applyNumberFormat="1" applyFont="1" applyFill="1" applyBorder="1" applyAlignment="1">
      <alignment horizontal="center" vertical="center"/>
    </xf>
    <xf numFmtId="178" fontId="3" fillId="0" borderId="6" xfId="0" applyNumberFormat="1" applyFont="1" applyFill="1" applyBorder="1" applyAlignment="1">
      <alignment horizontal="center" vertical="center"/>
    </xf>
    <xf numFmtId="178" fontId="3" fillId="0" borderId="7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left" vertical="center" wrapText="1"/>
    </xf>
    <xf numFmtId="177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0" fontId="6" fillId="0" borderId="0" xfId="0" applyNumberFormat="1" applyFont="1" applyAlignment="1">
      <alignment vertical="center"/>
    </xf>
    <xf numFmtId="0" fontId="6" fillId="0" borderId="0" xfId="0" applyNumberFormat="1" applyFont="1" applyAlignment="1">
      <alignment horizontal="left" vertical="center"/>
    </xf>
    <xf numFmtId="176" fontId="6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9" fontId="7" fillId="0" borderId="1" xfId="0" applyNumberFormat="1" applyFont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Border="1" applyAlignment="1">
      <alignment horizontal="center" vertical="center"/>
    </xf>
    <xf numFmtId="0" fontId="6" fillId="0" borderId="0" xfId="0" applyFont="1">
      <alignment vertical="center"/>
    </xf>
    <xf numFmtId="0" fontId="6" fillId="0" borderId="8" xfId="0" applyNumberFormat="1" applyFont="1" applyBorder="1" applyAlignment="1">
      <alignment horizontal="left" vertical="center" wrapText="1"/>
    </xf>
    <xf numFmtId="0" fontId="6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9" xfId="0" applyNumberFormat="1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6" fillId="0" borderId="8" xfId="0" applyNumberFormat="1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9" fontId="7" fillId="0" borderId="1" xfId="0" applyNumberFormat="1" applyFont="1" applyFill="1" applyBorder="1" applyAlignment="1">
      <alignment horizontal="center" vertical="center"/>
    </xf>
    <xf numFmtId="178" fontId="6" fillId="0" borderId="0" xfId="0" applyNumberFormat="1" applyFont="1">
      <alignment vertical="center"/>
    </xf>
    <xf numFmtId="0" fontId="6" fillId="0" borderId="7" xfId="0" applyFon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R25"/>
  <sheetViews>
    <sheetView workbookViewId="0">
      <selection activeCell="J19" sqref="J19"/>
    </sheetView>
  </sheetViews>
  <sheetFormatPr defaultColWidth="9" defaultRowHeight="13.5"/>
  <cols>
    <col min="1" max="1" width="4.75" customWidth="1"/>
    <col min="2" max="2" width="6.125" customWidth="1"/>
    <col min="3" max="3" width="7.5" customWidth="1"/>
    <col min="4" max="4" width="10.25" customWidth="1"/>
    <col min="5" max="5" width="9.25" style="30" customWidth="1"/>
    <col min="6" max="6" width="8.875" style="30" customWidth="1"/>
    <col min="7" max="8" width="7.75" style="30" customWidth="1"/>
    <col min="9" max="9" width="8" style="30" customWidth="1"/>
    <col min="10" max="10" width="7" style="30" customWidth="1"/>
    <col min="11" max="11" width="7.875" style="30" customWidth="1"/>
    <col min="12" max="14" width="8.125" style="30" customWidth="1"/>
    <col min="15" max="15" width="8.875" style="30" customWidth="1"/>
    <col min="16" max="16" width="8.125" style="30" customWidth="1"/>
    <col min="17" max="17" width="7.125" style="30" customWidth="1"/>
    <col min="18" max="18" width="7.875" style="30" customWidth="1"/>
    <col min="20" max="20" width="9.375"/>
  </cols>
  <sheetData>
    <row r="1" ht="20" customHeight="1" spans="1:4">
      <c r="A1" s="13" t="s">
        <v>0</v>
      </c>
      <c r="B1" s="13"/>
      <c r="C1" s="13"/>
      <c r="D1" s="13"/>
    </row>
    <row r="2" ht="30" customHeight="1" spans="1:18">
      <c r="A2" s="14" t="s">
        <v>1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</row>
    <row r="3" ht="20" customHeight="1" spans="1:18">
      <c r="A3" s="17" t="s">
        <v>2</v>
      </c>
      <c r="B3" s="17"/>
      <c r="C3" s="17"/>
      <c r="D3" s="17"/>
      <c r="E3" s="17" t="s">
        <v>3</v>
      </c>
      <c r="F3" s="17"/>
      <c r="G3" s="17"/>
      <c r="H3" s="17"/>
      <c r="I3" s="17"/>
      <c r="J3" s="17" t="s">
        <v>4</v>
      </c>
      <c r="K3" s="17"/>
      <c r="L3" s="38" t="s">
        <v>5</v>
      </c>
      <c r="M3" s="39" t="s">
        <v>6</v>
      </c>
      <c r="N3" s="40"/>
      <c r="O3" s="40"/>
      <c r="P3" s="40"/>
      <c r="Q3" s="40"/>
      <c r="R3" s="45"/>
    </row>
    <row r="4" ht="48" customHeight="1" spans="1:18">
      <c r="A4" s="17"/>
      <c r="B4" s="17"/>
      <c r="C4" s="17"/>
      <c r="D4" s="17"/>
      <c r="E4" s="18" t="s">
        <v>7</v>
      </c>
      <c r="F4" s="18" t="s">
        <v>8</v>
      </c>
      <c r="G4" s="18" t="s">
        <v>9</v>
      </c>
      <c r="H4" s="18" t="s">
        <v>10</v>
      </c>
      <c r="I4" s="18" t="s">
        <v>11</v>
      </c>
      <c r="J4" s="18" t="s">
        <v>12</v>
      </c>
      <c r="K4" s="18" t="s">
        <v>13</v>
      </c>
      <c r="L4" s="41"/>
      <c r="M4" s="16" t="s">
        <v>14</v>
      </c>
      <c r="N4" s="42" t="s">
        <v>15</v>
      </c>
      <c r="O4" s="18" t="s">
        <v>16</v>
      </c>
      <c r="P4" s="18" t="s">
        <v>17</v>
      </c>
      <c r="Q4" s="18" t="s">
        <v>18</v>
      </c>
      <c r="R4" s="18" t="s">
        <v>19</v>
      </c>
    </row>
    <row r="5" ht="27" customHeight="1" spans="1:18">
      <c r="A5" s="19" t="s">
        <v>20</v>
      </c>
      <c r="B5" s="31" t="s">
        <v>21</v>
      </c>
      <c r="C5" s="32" t="s">
        <v>22</v>
      </c>
      <c r="D5" s="33" t="s">
        <v>23</v>
      </c>
      <c r="E5" s="20">
        <v>0.333625</v>
      </c>
      <c r="F5" s="20"/>
      <c r="G5" s="20"/>
      <c r="H5" s="20"/>
      <c r="I5" s="20"/>
      <c r="J5" s="29"/>
      <c r="K5" s="29"/>
      <c r="L5" s="26">
        <f t="shared" ref="L5:L9" si="0">M5+N5+O5+P5+Q5</f>
        <v>0.026375</v>
      </c>
      <c r="M5" s="27">
        <v>0.02</v>
      </c>
      <c r="N5" s="28">
        <v>0.001125</v>
      </c>
      <c r="O5" s="27">
        <v>0.00375</v>
      </c>
      <c r="P5" s="27">
        <v>0.0005</v>
      </c>
      <c r="Q5" s="27">
        <v>0.001</v>
      </c>
      <c r="R5" s="27" t="s">
        <v>24</v>
      </c>
    </row>
    <row r="6" ht="27" customHeight="1" spans="1:18">
      <c r="A6" s="19"/>
      <c r="B6" s="34"/>
      <c r="C6" s="16" t="s">
        <v>25</v>
      </c>
      <c r="D6" s="33" t="s">
        <v>26</v>
      </c>
      <c r="E6" s="20">
        <v>0.403625</v>
      </c>
      <c r="F6" s="20">
        <v>0.393625</v>
      </c>
      <c r="G6" s="20"/>
      <c r="H6" s="20"/>
      <c r="I6" s="20"/>
      <c r="J6" s="29"/>
      <c r="K6" s="29"/>
      <c r="L6" s="26">
        <f t="shared" si="0"/>
        <v>0.026375</v>
      </c>
      <c r="M6" s="27">
        <v>0.02</v>
      </c>
      <c r="N6" s="28">
        <v>0.001125</v>
      </c>
      <c r="O6" s="27">
        <v>0.00375</v>
      </c>
      <c r="P6" s="27">
        <v>0.0005</v>
      </c>
      <c r="Q6" s="27">
        <v>0.001</v>
      </c>
      <c r="R6" s="27" t="s">
        <v>24</v>
      </c>
    </row>
    <row r="7" ht="27" customHeight="1" spans="1:18">
      <c r="A7" s="19"/>
      <c r="B7" s="34"/>
      <c r="C7" s="16"/>
      <c r="D7" s="33" t="s">
        <v>27</v>
      </c>
      <c r="E7" s="20">
        <v>0.443625</v>
      </c>
      <c r="F7" s="20">
        <v>0.433625</v>
      </c>
      <c r="G7" s="20"/>
      <c r="H7" s="20"/>
      <c r="I7" s="20"/>
      <c r="J7" s="29"/>
      <c r="K7" s="29"/>
      <c r="L7" s="26">
        <f t="shared" si="0"/>
        <v>0.026375</v>
      </c>
      <c r="M7" s="27">
        <v>0.02</v>
      </c>
      <c r="N7" s="28">
        <v>0.001125</v>
      </c>
      <c r="O7" s="27">
        <v>0.00375</v>
      </c>
      <c r="P7" s="27">
        <v>0.0005</v>
      </c>
      <c r="Q7" s="27">
        <v>0.001</v>
      </c>
      <c r="R7" s="27" t="s">
        <v>24</v>
      </c>
    </row>
    <row r="8" ht="27" customHeight="1" spans="1:18">
      <c r="A8" s="19"/>
      <c r="B8" s="34"/>
      <c r="C8" s="16"/>
      <c r="D8" s="33" t="s">
        <v>28</v>
      </c>
      <c r="E8" s="20">
        <v>0.743625</v>
      </c>
      <c r="F8" s="20">
        <v>0.733625</v>
      </c>
      <c r="G8" s="20"/>
      <c r="H8" s="20"/>
      <c r="I8" s="20"/>
      <c r="J8" s="29"/>
      <c r="K8" s="29"/>
      <c r="L8" s="26">
        <f t="shared" si="0"/>
        <v>0.026375</v>
      </c>
      <c r="M8" s="27">
        <v>0.02</v>
      </c>
      <c r="N8" s="28">
        <v>0.001125</v>
      </c>
      <c r="O8" s="27">
        <v>0.00375</v>
      </c>
      <c r="P8" s="27">
        <v>0.0005</v>
      </c>
      <c r="Q8" s="27">
        <v>0.001</v>
      </c>
      <c r="R8" s="27" t="s">
        <v>24</v>
      </c>
    </row>
    <row r="9" ht="27" customHeight="1" spans="1:18">
      <c r="A9" s="19"/>
      <c r="B9" s="35" t="s">
        <v>29</v>
      </c>
      <c r="C9" s="35"/>
      <c r="D9" s="35"/>
      <c r="E9" s="20">
        <v>0.443625</v>
      </c>
      <c r="F9" s="20">
        <v>0.433625</v>
      </c>
      <c r="G9" s="20"/>
      <c r="H9" s="20"/>
      <c r="I9" s="20"/>
      <c r="J9" s="29"/>
      <c r="K9" s="29"/>
      <c r="L9" s="26">
        <f t="shared" si="0"/>
        <v>0.026375</v>
      </c>
      <c r="M9" s="27">
        <v>0.02</v>
      </c>
      <c r="N9" s="28">
        <v>0.001125</v>
      </c>
      <c r="O9" s="27">
        <v>0.00375</v>
      </c>
      <c r="P9" s="27">
        <v>0.0005</v>
      </c>
      <c r="Q9" s="27">
        <v>0.001</v>
      </c>
      <c r="R9" s="27" t="s">
        <v>24</v>
      </c>
    </row>
    <row r="10" ht="27" customHeight="1" spans="1:18">
      <c r="A10" s="19"/>
      <c r="B10" s="36" t="s">
        <v>30</v>
      </c>
      <c r="C10" s="36"/>
      <c r="D10" s="36"/>
      <c r="E10" s="20">
        <v>0.443625</v>
      </c>
      <c r="F10" s="20">
        <v>0.433625</v>
      </c>
      <c r="G10" s="20"/>
      <c r="H10" s="20"/>
      <c r="I10" s="20"/>
      <c r="J10" s="29"/>
      <c r="K10" s="29"/>
      <c r="L10" s="26">
        <f t="shared" ref="L10:L12" si="1">M10+N10+O10+P10+Q10+R10</f>
        <v>0.046375</v>
      </c>
      <c r="M10" s="27">
        <v>0.02</v>
      </c>
      <c r="N10" s="28">
        <v>0.001125</v>
      </c>
      <c r="O10" s="27">
        <v>0.00375</v>
      </c>
      <c r="P10" s="27">
        <v>0.0005</v>
      </c>
      <c r="Q10" s="27">
        <v>0.001</v>
      </c>
      <c r="R10" s="27">
        <v>0.02</v>
      </c>
    </row>
    <row r="11" ht="27" customHeight="1" spans="1:18">
      <c r="A11" s="37" t="s">
        <v>31</v>
      </c>
      <c r="B11" s="37"/>
      <c r="C11" s="37"/>
      <c r="D11" s="37"/>
      <c r="E11" s="22">
        <v>0.393125</v>
      </c>
      <c r="F11" s="22">
        <v>0.383125</v>
      </c>
      <c r="G11" s="22">
        <v>0.373125</v>
      </c>
      <c r="H11" s="20"/>
      <c r="I11" s="20"/>
      <c r="J11" s="29"/>
      <c r="K11" s="29"/>
      <c r="L11" s="26">
        <f t="shared" si="1"/>
        <v>0.064375</v>
      </c>
      <c r="M11" s="27">
        <v>0.02</v>
      </c>
      <c r="N11" s="28">
        <v>0.001125</v>
      </c>
      <c r="O11" s="27">
        <v>0.00375</v>
      </c>
      <c r="P11" s="27">
        <v>0.0005</v>
      </c>
      <c r="Q11" s="27">
        <v>0.019</v>
      </c>
      <c r="R11" s="27">
        <v>0.02</v>
      </c>
    </row>
    <row r="12" ht="27" customHeight="1" spans="1:18">
      <c r="A12" s="35" t="s">
        <v>32</v>
      </c>
      <c r="B12" s="35"/>
      <c r="C12" s="35"/>
      <c r="D12" s="35"/>
      <c r="E12" s="21">
        <v>0.415225</v>
      </c>
      <c r="F12" s="21">
        <v>0.401225</v>
      </c>
      <c r="G12" s="21">
        <v>0.387225</v>
      </c>
      <c r="H12" s="20">
        <v>0.344625</v>
      </c>
      <c r="I12" s="20">
        <v>0.328625</v>
      </c>
      <c r="J12" s="25">
        <v>30</v>
      </c>
      <c r="K12" s="25">
        <v>20</v>
      </c>
      <c r="L12" s="26">
        <f t="shared" si="1"/>
        <v>0.064375</v>
      </c>
      <c r="M12" s="27">
        <v>0.02</v>
      </c>
      <c r="N12" s="28">
        <v>0.001125</v>
      </c>
      <c r="O12" s="27">
        <v>0.00375</v>
      </c>
      <c r="P12" s="27">
        <v>0.0005</v>
      </c>
      <c r="Q12" s="27">
        <v>0.019</v>
      </c>
      <c r="R12" s="27">
        <v>0.02</v>
      </c>
    </row>
    <row r="13" ht="27" customHeight="1" spans="1:18">
      <c r="A13" s="35" t="s">
        <v>33</v>
      </c>
      <c r="B13" s="35"/>
      <c r="C13" s="35"/>
      <c r="D13" s="35"/>
      <c r="E13" s="20">
        <v>0.416875</v>
      </c>
      <c r="F13" s="20">
        <v>0.406875</v>
      </c>
      <c r="G13" s="20">
        <v>0.396875</v>
      </c>
      <c r="H13" s="20"/>
      <c r="I13" s="20"/>
      <c r="J13" s="29"/>
      <c r="K13" s="29"/>
      <c r="L13" s="26">
        <f>M13+N13</f>
        <v>0.021125</v>
      </c>
      <c r="M13" s="27">
        <v>0.02</v>
      </c>
      <c r="N13" s="28">
        <v>0.001125</v>
      </c>
      <c r="O13" s="27" t="s">
        <v>24</v>
      </c>
      <c r="P13" s="27" t="s">
        <v>24</v>
      </c>
      <c r="Q13" s="27" t="s">
        <v>24</v>
      </c>
      <c r="R13" s="27" t="s">
        <v>24</v>
      </c>
    </row>
    <row r="14" ht="27" customHeight="1" spans="1:18">
      <c r="A14" s="35" t="s">
        <v>34</v>
      </c>
      <c r="B14" s="35"/>
      <c r="C14" s="35"/>
      <c r="D14" s="35"/>
      <c r="E14" s="20">
        <v>0.281</v>
      </c>
      <c r="F14" s="20">
        <v>0.271</v>
      </c>
      <c r="G14" s="20">
        <v>0.261</v>
      </c>
      <c r="H14" s="20"/>
      <c r="I14" s="20"/>
      <c r="J14" s="29"/>
      <c r="K14" s="29"/>
      <c r="L14" s="26">
        <v>0</v>
      </c>
      <c r="M14" s="27" t="s">
        <v>24</v>
      </c>
      <c r="N14" s="43" t="s">
        <v>24</v>
      </c>
      <c r="O14" s="27" t="s">
        <v>24</v>
      </c>
      <c r="P14" s="27" t="s">
        <v>24</v>
      </c>
      <c r="Q14" s="27" t="s">
        <v>24</v>
      </c>
      <c r="R14" s="27" t="s">
        <v>24</v>
      </c>
    </row>
    <row r="15" ht="15" customHeight="1" spans="1:18">
      <c r="A15" s="23" t="s">
        <v>35</v>
      </c>
      <c r="B15" s="23"/>
      <c r="C15" s="23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3"/>
      <c r="P15" s="23"/>
      <c r="Q15" s="23"/>
      <c r="R15" s="23"/>
    </row>
    <row r="16" ht="15" customHeight="1" spans="1:18">
      <c r="A16" s="24" t="s">
        <v>36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4"/>
      <c r="O16" s="24"/>
      <c r="P16" s="24"/>
      <c r="Q16" s="24"/>
      <c r="R16" s="24"/>
    </row>
    <row r="17" ht="18" customHeight="1" spans="14:18">
      <c r="N17" s="44"/>
      <c r="O17" s="44"/>
      <c r="P17" s="44"/>
      <c r="Q17" s="44"/>
      <c r="R17" s="44"/>
    </row>
    <row r="18" spans="14:18">
      <c r="N18" s="44"/>
      <c r="O18" s="44"/>
      <c r="P18" s="44"/>
      <c r="Q18" s="44"/>
      <c r="R18" s="44"/>
    </row>
    <row r="19" spans="14:18">
      <c r="N19" s="44"/>
      <c r="O19" s="44"/>
      <c r="P19" s="44"/>
      <c r="Q19" s="44"/>
      <c r="R19" s="44"/>
    </row>
    <row r="20" spans="14:18">
      <c r="N20" s="44"/>
      <c r="O20" s="44"/>
      <c r="P20" s="44"/>
      <c r="Q20" s="44"/>
      <c r="R20" s="44"/>
    </row>
    <row r="21" spans="14:18">
      <c r="N21" s="44"/>
      <c r="O21" s="44"/>
      <c r="P21" s="44"/>
      <c r="Q21" s="44"/>
      <c r="R21" s="44"/>
    </row>
    <row r="22" spans="14:18">
      <c r="N22" s="44"/>
      <c r="O22" s="44"/>
      <c r="P22" s="44"/>
      <c r="Q22" s="44"/>
      <c r="R22" s="44"/>
    </row>
    <row r="23" spans="14:18">
      <c r="N23" s="44"/>
      <c r="O23" s="44"/>
      <c r="P23" s="44"/>
      <c r="Q23" s="44"/>
      <c r="R23" s="44"/>
    </row>
    <row r="24" spans="14:18">
      <c r="N24" s="44"/>
      <c r="O24" s="44"/>
      <c r="P24" s="44"/>
      <c r="Q24" s="44"/>
      <c r="R24" s="44"/>
    </row>
    <row r="25" spans="14:18">
      <c r="N25" s="44"/>
      <c r="O25" s="44"/>
      <c r="P25" s="44"/>
      <c r="Q25" s="44"/>
      <c r="R25" s="44"/>
    </row>
  </sheetData>
  <mergeCells count="18">
    <mergeCell ref="A1:D1"/>
    <mergeCell ref="A2:R2"/>
    <mergeCell ref="E3:I3"/>
    <mergeCell ref="J3:K3"/>
    <mergeCell ref="M3:R3"/>
    <mergeCell ref="B9:D9"/>
    <mergeCell ref="B10:D10"/>
    <mergeCell ref="A11:D11"/>
    <mergeCell ref="A12:D12"/>
    <mergeCell ref="A13:D13"/>
    <mergeCell ref="A14:D14"/>
    <mergeCell ref="A15:R15"/>
    <mergeCell ref="A16:R16"/>
    <mergeCell ref="A5:A10"/>
    <mergeCell ref="B5:B8"/>
    <mergeCell ref="C6:C8"/>
    <mergeCell ref="L3:L4"/>
    <mergeCell ref="A3:D4"/>
  </mergeCells>
  <printOptions horizontalCentered="1"/>
  <pageMargins left="0.313888888888889" right="0.313888888888889" top="0.605555555555556" bottom="0.605555555555556" header="0.313888888888889" footer="0.313888888888889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3"/>
  <sheetViews>
    <sheetView workbookViewId="0">
      <selection activeCell="J20" sqref="J20"/>
    </sheetView>
  </sheetViews>
  <sheetFormatPr defaultColWidth="9" defaultRowHeight="13.5"/>
  <cols>
    <col min="1" max="4" width="5.225" customWidth="1"/>
    <col min="5" max="5" width="11.125" customWidth="1"/>
    <col min="6" max="10" width="8.125" customWidth="1"/>
    <col min="11" max="11" width="7.625" customWidth="1"/>
    <col min="12" max="12" width="8.75" customWidth="1"/>
    <col min="13" max="13" width="8.375" customWidth="1"/>
    <col min="14" max="14" width="7.125" customWidth="1"/>
    <col min="15" max="15" width="8.125" customWidth="1"/>
    <col min="16" max="16" width="9.125" customWidth="1"/>
    <col min="17" max="17" width="7.875" customWidth="1"/>
    <col min="18" max="19" width="7.125" customWidth="1"/>
  </cols>
  <sheetData>
    <row r="1" ht="23" customHeight="1" spans="1:4">
      <c r="A1" s="13" t="s">
        <v>37</v>
      </c>
      <c r="B1" s="13"/>
      <c r="C1" s="13"/>
      <c r="D1" s="13"/>
    </row>
    <row r="2" ht="35" customHeight="1" spans="1:19">
      <c r="A2" s="14" t="s">
        <v>38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ht="27" customHeight="1" spans="1:19">
      <c r="A3" s="16" t="s">
        <v>2</v>
      </c>
      <c r="B3" s="16"/>
      <c r="C3" s="16"/>
      <c r="D3" s="16"/>
      <c r="E3" s="17"/>
      <c r="F3" s="17" t="s">
        <v>3</v>
      </c>
      <c r="G3" s="17"/>
      <c r="H3" s="17"/>
      <c r="I3" s="17"/>
      <c r="J3" s="17"/>
      <c r="K3" s="17" t="s">
        <v>4</v>
      </c>
      <c r="L3" s="17"/>
      <c r="M3" s="16" t="s">
        <v>5</v>
      </c>
      <c r="N3" s="17" t="s">
        <v>6</v>
      </c>
      <c r="O3" s="17"/>
      <c r="P3" s="17"/>
      <c r="Q3" s="17"/>
      <c r="R3" s="17"/>
      <c r="S3" s="17"/>
    </row>
    <row r="4" ht="48" customHeight="1" spans="1:19">
      <c r="A4" s="16"/>
      <c r="B4" s="16"/>
      <c r="C4" s="16"/>
      <c r="D4" s="16"/>
      <c r="E4" s="17" t="s">
        <v>39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40</v>
      </c>
      <c r="K4" s="18" t="s">
        <v>41</v>
      </c>
      <c r="L4" s="18" t="s">
        <v>13</v>
      </c>
      <c r="M4" s="16"/>
      <c r="N4" s="16" t="s">
        <v>14</v>
      </c>
      <c r="O4" s="18" t="s">
        <v>15</v>
      </c>
      <c r="P4" s="18" t="s">
        <v>16</v>
      </c>
      <c r="Q4" s="18" t="s">
        <v>17</v>
      </c>
      <c r="R4" s="18" t="s">
        <v>18</v>
      </c>
      <c r="S4" s="18" t="s">
        <v>19</v>
      </c>
    </row>
    <row r="5" ht="30" customHeight="1" spans="1:19">
      <c r="A5" s="19" t="s">
        <v>42</v>
      </c>
      <c r="B5" s="19"/>
      <c r="C5" s="19"/>
      <c r="D5" s="19"/>
      <c r="E5" s="16" t="s">
        <v>43</v>
      </c>
      <c r="F5" s="20">
        <f t="shared" ref="F5:J5" si="0">F7*1.5</f>
        <v>0.529411875</v>
      </c>
      <c r="G5" s="20">
        <f t="shared" si="0"/>
        <v>0.511561875</v>
      </c>
      <c r="H5" s="20">
        <f t="shared" si="0"/>
        <v>0.493711875</v>
      </c>
      <c r="I5" s="20">
        <f t="shared" si="0"/>
        <v>0.439396875</v>
      </c>
      <c r="J5" s="20">
        <f t="shared" si="0"/>
        <v>0.418996875</v>
      </c>
      <c r="K5" s="25">
        <v>30</v>
      </c>
      <c r="L5" s="25">
        <v>20</v>
      </c>
      <c r="M5" s="26">
        <f>SUM(N5:S5)</f>
        <v>0.064375</v>
      </c>
      <c r="N5" s="27">
        <v>0.02</v>
      </c>
      <c r="O5" s="28">
        <v>0.001125</v>
      </c>
      <c r="P5" s="27">
        <v>0.00375</v>
      </c>
      <c r="Q5" s="27">
        <v>0.0005</v>
      </c>
      <c r="R5" s="27">
        <v>0.019</v>
      </c>
      <c r="S5" s="27">
        <v>0.02</v>
      </c>
    </row>
    <row r="6" ht="30" customHeight="1" spans="1:19">
      <c r="A6" s="19" t="s">
        <v>44</v>
      </c>
      <c r="B6" s="19"/>
      <c r="C6" s="19"/>
      <c r="D6" s="19"/>
      <c r="E6" s="16"/>
      <c r="F6" s="20">
        <f t="shared" ref="F6:H6" si="1">F8*1.5</f>
        <v>0.501234375</v>
      </c>
      <c r="G6" s="20">
        <f t="shared" si="1"/>
        <v>0.488484375</v>
      </c>
      <c r="H6" s="20">
        <f t="shared" si="1"/>
        <v>0.475734375</v>
      </c>
      <c r="I6" s="20"/>
      <c r="J6" s="20"/>
      <c r="K6" s="25"/>
      <c r="L6" s="25"/>
      <c r="M6" s="26">
        <f>SUM(N6:S6)</f>
        <v>0.064375</v>
      </c>
      <c r="N6" s="27">
        <v>0.02</v>
      </c>
      <c r="O6" s="28">
        <v>0.001125</v>
      </c>
      <c r="P6" s="27">
        <v>0.00375</v>
      </c>
      <c r="Q6" s="27">
        <v>0.0005</v>
      </c>
      <c r="R6" s="27">
        <v>0.019</v>
      </c>
      <c r="S6" s="27">
        <v>0.02</v>
      </c>
    </row>
    <row r="7" ht="30" customHeight="1" spans="1:19">
      <c r="A7" s="19" t="s">
        <v>42</v>
      </c>
      <c r="B7" s="19"/>
      <c r="C7" s="19"/>
      <c r="D7" s="19"/>
      <c r="E7" s="16" t="s">
        <v>45</v>
      </c>
      <c r="F7" s="21">
        <f>0.415225*0.85</f>
        <v>0.35294125</v>
      </c>
      <c r="G7" s="21">
        <f>0.401225*0.85</f>
        <v>0.34104125</v>
      </c>
      <c r="H7" s="21">
        <f>0.387225*0.85</f>
        <v>0.32914125</v>
      </c>
      <c r="I7" s="22">
        <f>0.344625*0.85</f>
        <v>0.29293125</v>
      </c>
      <c r="J7" s="22">
        <f>0.328625*0.85</f>
        <v>0.27933125</v>
      </c>
      <c r="K7" s="25">
        <v>30</v>
      </c>
      <c r="L7" s="25">
        <v>20</v>
      </c>
      <c r="M7" s="26">
        <f>SUM(N7:S7)</f>
        <v>0.064375</v>
      </c>
      <c r="N7" s="27">
        <v>0.02</v>
      </c>
      <c r="O7" s="28">
        <v>0.001125</v>
      </c>
      <c r="P7" s="27">
        <v>0.00375</v>
      </c>
      <c r="Q7" s="27">
        <v>0.0005</v>
      </c>
      <c r="R7" s="27">
        <v>0.019</v>
      </c>
      <c r="S7" s="27">
        <v>0.02</v>
      </c>
    </row>
    <row r="8" ht="30" customHeight="1" spans="1:19">
      <c r="A8" s="19" t="s">
        <v>44</v>
      </c>
      <c r="B8" s="19"/>
      <c r="C8" s="19"/>
      <c r="D8" s="19"/>
      <c r="E8" s="16"/>
      <c r="F8" s="22">
        <f>0.393125*0.85</f>
        <v>0.33415625</v>
      </c>
      <c r="G8" s="22">
        <f>0.383125*0.85</f>
        <v>0.32565625</v>
      </c>
      <c r="H8" s="22">
        <f>0.373125*0.85</f>
        <v>0.31715625</v>
      </c>
      <c r="I8" s="22"/>
      <c r="J8" s="22"/>
      <c r="K8" s="25"/>
      <c r="L8" s="25"/>
      <c r="M8" s="26">
        <f>SUM(N8:S8)</f>
        <v>0.064375</v>
      </c>
      <c r="N8" s="27">
        <v>0.02</v>
      </c>
      <c r="O8" s="28">
        <v>0.001125</v>
      </c>
      <c r="P8" s="27">
        <v>0.00375</v>
      </c>
      <c r="Q8" s="27">
        <v>0.0005</v>
      </c>
      <c r="R8" s="27">
        <v>0.019</v>
      </c>
      <c r="S8" s="27">
        <v>0.02</v>
      </c>
    </row>
    <row r="9" ht="30" customHeight="1" spans="1:19">
      <c r="A9" s="19" t="s">
        <v>42</v>
      </c>
      <c r="B9" s="19"/>
      <c r="C9" s="19"/>
      <c r="D9" s="19"/>
      <c r="E9" s="16" t="s">
        <v>46</v>
      </c>
      <c r="F9" s="20">
        <f t="shared" ref="F9:J9" si="2">F7/2</f>
        <v>0.176470625</v>
      </c>
      <c r="G9" s="20">
        <f t="shared" si="2"/>
        <v>0.170520625</v>
      </c>
      <c r="H9" s="20">
        <f t="shared" si="2"/>
        <v>0.164570625</v>
      </c>
      <c r="I9" s="20">
        <f t="shared" si="2"/>
        <v>0.146465625</v>
      </c>
      <c r="J9" s="20">
        <f t="shared" si="2"/>
        <v>0.139665625</v>
      </c>
      <c r="K9" s="25">
        <v>30</v>
      </c>
      <c r="L9" s="25">
        <v>20</v>
      </c>
      <c r="M9" s="26">
        <f>SUM(N9:S9)</f>
        <v>0.064375</v>
      </c>
      <c r="N9" s="27">
        <v>0.02</v>
      </c>
      <c r="O9" s="28">
        <v>0.001125</v>
      </c>
      <c r="P9" s="27">
        <v>0.00375</v>
      </c>
      <c r="Q9" s="27">
        <v>0.0005</v>
      </c>
      <c r="R9" s="27">
        <v>0.019</v>
      </c>
      <c r="S9" s="27">
        <v>0.02</v>
      </c>
    </row>
    <row r="10" ht="30" customHeight="1" spans="1:19">
      <c r="A10" s="19" t="s">
        <v>44</v>
      </c>
      <c r="B10" s="19"/>
      <c r="C10" s="19"/>
      <c r="D10" s="19"/>
      <c r="E10" s="16"/>
      <c r="F10" s="20">
        <f t="shared" ref="F10:H10" si="3">F8/2</f>
        <v>0.167078125</v>
      </c>
      <c r="G10" s="20">
        <f t="shared" si="3"/>
        <v>0.162828125</v>
      </c>
      <c r="H10" s="20">
        <f t="shared" si="3"/>
        <v>0.158578125</v>
      </c>
      <c r="I10" s="20"/>
      <c r="J10" s="20"/>
      <c r="K10" s="29"/>
      <c r="L10" s="29"/>
      <c r="M10" s="26">
        <f>SUM(N10:S10)</f>
        <v>0.064375</v>
      </c>
      <c r="N10" s="27">
        <v>0.02</v>
      </c>
      <c r="O10" s="28">
        <v>0.001125</v>
      </c>
      <c r="P10" s="27">
        <v>0.00375</v>
      </c>
      <c r="Q10" s="27">
        <v>0.0005</v>
      </c>
      <c r="R10" s="27">
        <v>0.019</v>
      </c>
      <c r="S10" s="27">
        <v>0.02</v>
      </c>
    </row>
    <row r="11" spans="1:19">
      <c r="A11" s="23" t="s">
        <v>35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spans="1:19">
      <c r="A12" s="24" t="s">
        <v>47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spans="1:19">
      <c r="A13" s="23" t="s">
        <v>48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</sheetData>
  <mergeCells count="19">
    <mergeCell ref="A1:D1"/>
    <mergeCell ref="A2:S2"/>
    <mergeCell ref="F3:J3"/>
    <mergeCell ref="K3:L3"/>
    <mergeCell ref="N3:S3"/>
    <mergeCell ref="A5:D5"/>
    <mergeCell ref="A6:D6"/>
    <mergeCell ref="A7:D7"/>
    <mergeCell ref="A8:D8"/>
    <mergeCell ref="A9:D9"/>
    <mergeCell ref="A10:D10"/>
    <mergeCell ref="A11:S11"/>
    <mergeCell ref="A12:S12"/>
    <mergeCell ref="A13:S13"/>
    <mergeCell ref="E5:E6"/>
    <mergeCell ref="E7:E8"/>
    <mergeCell ref="E9:E10"/>
    <mergeCell ref="M3:M4"/>
    <mergeCell ref="A3:D4"/>
  </mergeCells>
  <printOptions horizontalCentered="1"/>
  <pageMargins left="0.313888888888889" right="0.313888888888889" top="1" bottom="1" header="0.511805555555556" footer="0.511805555555556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3"/>
  <sheetViews>
    <sheetView workbookViewId="0">
      <selection activeCell="I26" sqref="I26"/>
    </sheetView>
  </sheetViews>
  <sheetFormatPr defaultColWidth="9" defaultRowHeight="13.5"/>
  <cols>
    <col min="1" max="4" width="5.325" customWidth="1"/>
    <col min="5" max="5" width="11.125" customWidth="1"/>
    <col min="6" max="10" width="8" customWidth="1"/>
    <col min="11" max="11" width="7.375" customWidth="1"/>
    <col min="12" max="12" width="8.125" customWidth="1"/>
    <col min="13" max="13" width="8.75" customWidth="1"/>
    <col min="14" max="14" width="7.125" customWidth="1"/>
    <col min="15" max="15" width="7.75" customWidth="1"/>
    <col min="16" max="16" width="9" customWidth="1"/>
    <col min="17" max="17" width="8.00833333333333" customWidth="1"/>
    <col min="18" max="18" width="7.125" customWidth="1"/>
    <col min="19" max="19" width="7.375" customWidth="1"/>
  </cols>
  <sheetData>
    <row r="1" ht="23" customHeight="1" spans="1:4">
      <c r="A1" s="13" t="s">
        <v>49</v>
      </c>
      <c r="B1" s="13"/>
      <c r="C1" s="13"/>
      <c r="D1" s="13"/>
    </row>
    <row r="2" ht="35" customHeight="1" spans="1:19">
      <c r="A2" s="14" t="s">
        <v>50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ht="27" customHeight="1" spans="1:19">
      <c r="A3" s="16" t="s">
        <v>2</v>
      </c>
      <c r="B3" s="16"/>
      <c r="C3" s="16"/>
      <c r="D3" s="16"/>
      <c r="E3" s="17"/>
      <c r="F3" s="17" t="s">
        <v>3</v>
      </c>
      <c r="G3" s="17"/>
      <c r="H3" s="17"/>
      <c r="I3" s="17"/>
      <c r="J3" s="17"/>
      <c r="K3" s="17" t="s">
        <v>4</v>
      </c>
      <c r="L3" s="17"/>
      <c r="M3" s="16" t="s">
        <v>5</v>
      </c>
      <c r="N3" s="17" t="s">
        <v>6</v>
      </c>
      <c r="O3" s="17"/>
      <c r="P3" s="17"/>
      <c r="Q3" s="17"/>
      <c r="R3" s="17"/>
      <c r="S3" s="17"/>
    </row>
    <row r="4" ht="48" customHeight="1" spans="1:19">
      <c r="A4" s="16"/>
      <c r="B4" s="16"/>
      <c r="C4" s="16"/>
      <c r="D4" s="16"/>
      <c r="E4" s="17" t="s">
        <v>39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40</v>
      </c>
      <c r="K4" s="18" t="s">
        <v>41</v>
      </c>
      <c r="L4" s="18" t="s">
        <v>13</v>
      </c>
      <c r="M4" s="16"/>
      <c r="N4" s="16" t="s">
        <v>14</v>
      </c>
      <c r="O4" s="18" t="s">
        <v>15</v>
      </c>
      <c r="P4" s="18" t="s">
        <v>16</v>
      </c>
      <c r="Q4" s="18" t="s">
        <v>17</v>
      </c>
      <c r="R4" s="18" t="s">
        <v>18</v>
      </c>
      <c r="S4" s="18" t="s">
        <v>19</v>
      </c>
    </row>
    <row r="5" ht="35" customHeight="1" spans="1:19">
      <c r="A5" s="19" t="s">
        <v>42</v>
      </c>
      <c r="B5" s="19"/>
      <c r="C5" s="19"/>
      <c r="D5" s="19"/>
      <c r="E5" s="16" t="s">
        <v>43</v>
      </c>
      <c r="F5" s="20">
        <f t="shared" ref="F5:J5" si="0">F7*1.5</f>
        <v>0.6228375</v>
      </c>
      <c r="G5" s="20">
        <f t="shared" si="0"/>
        <v>0.6018375</v>
      </c>
      <c r="H5" s="20">
        <f t="shared" si="0"/>
        <v>0.5808375</v>
      </c>
      <c r="I5" s="20">
        <f t="shared" si="0"/>
        <v>0.5169375</v>
      </c>
      <c r="J5" s="20">
        <f t="shared" si="0"/>
        <v>0.4929375</v>
      </c>
      <c r="K5" s="25">
        <v>30</v>
      </c>
      <c r="L5" s="25">
        <v>20</v>
      </c>
      <c r="M5" s="26">
        <f t="shared" ref="M5:M10" si="1">SUM(N5:S5)</f>
        <v>0.064375</v>
      </c>
      <c r="N5" s="27">
        <v>0.02</v>
      </c>
      <c r="O5" s="28">
        <v>0.001125</v>
      </c>
      <c r="P5" s="27">
        <v>0.00375</v>
      </c>
      <c r="Q5" s="27">
        <v>0.0005</v>
      </c>
      <c r="R5" s="27">
        <v>0.019</v>
      </c>
      <c r="S5" s="27">
        <v>0.02</v>
      </c>
    </row>
    <row r="6" ht="35" customHeight="1" spans="1:19">
      <c r="A6" s="19" t="s">
        <v>44</v>
      </c>
      <c r="B6" s="19"/>
      <c r="C6" s="19"/>
      <c r="D6" s="19"/>
      <c r="E6" s="16"/>
      <c r="F6" s="20">
        <f t="shared" ref="F6:H6" si="2">F8*1.5</f>
        <v>0.5896875</v>
      </c>
      <c r="G6" s="20">
        <f t="shared" si="2"/>
        <v>0.5746875</v>
      </c>
      <c r="H6" s="20">
        <f t="shared" si="2"/>
        <v>0.5596875</v>
      </c>
      <c r="I6" s="20"/>
      <c r="J6" s="20"/>
      <c r="K6" s="25"/>
      <c r="L6" s="25"/>
      <c r="M6" s="26">
        <f t="shared" si="1"/>
        <v>0.064375</v>
      </c>
      <c r="N6" s="27">
        <v>0.02</v>
      </c>
      <c r="O6" s="28">
        <v>0.001125</v>
      </c>
      <c r="P6" s="27">
        <v>0.00375</v>
      </c>
      <c r="Q6" s="27">
        <v>0.0005</v>
      </c>
      <c r="R6" s="27">
        <v>0.019</v>
      </c>
      <c r="S6" s="27">
        <v>0.02</v>
      </c>
    </row>
    <row r="7" ht="35" customHeight="1" spans="1:19">
      <c r="A7" s="19" t="s">
        <v>42</v>
      </c>
      <c r="B7" s="19"/>
      <c r="C7" s="19"/>
      <c r="D7" s="19"/>
      <c r="E7" s="16" t="s">
        <v>45</v>
      </c>
      <c r="F7" s="21">
        <v>0.415225</v>
      </c>
      <c r="G7" s="21">
        <v>0.401225</v>
      </c>
      <c r="H7" s="21">
        <v>0.387225</v>
      </c>
      <c r="I7" s="22">
        <v>0.344625</v>
      </c>
      <c r="J7" s="22">
        <v>0.328625</v>
      </c>
      <c r="K7" s="25">
        <v>30</v>
      </c>
      <c r="L7" s="25">
        <v>20</v>
      </c>
      <c r="M7" s="26">
        <f t="shared" si="1"/>
        <v>0.064375</v>
      </c>
      <c r="N7" s="27">
        <v>0.02</v>
      </c>
      <c r="O7" s="28">
        <v>0.001125</v>
      </c>
      <c r="P7" s="27">
        <v>0.00375</v>
      </c>
      <c r="Q7" s="27">
        <v>0.0005</v>
      </c>
      <c r="R7" s="27">
        <v>0.019</v>
      </c>
      <c r="S7" s="27">
        <v>0.02</v>
      </c>
    </row>
    <row r="8" ht="35" customHeight="1" spans="1:19">
      <c r="A8" s="19" t="s">
        <v>44</v>
      </c>
      <c r="B8" s="19"/>
      <c r="C8" s="19"/>
      <c r="D8" s="19"/>
      <c r="E8" s="16"/>
      <c r="F8" s="22">
        <v>0.393125</v>
      </c>
      <c r="G8" s="22">
        <v>0.383125</v>
      </c>
      <c r="H8" s="22">
        <v>0.373125</v>
      </c>
      <c r="I8" s="22"/>
      <c r="J8" s="22"/>
      <c r="K8" s="25"/>
      <c r="L8" s="25"/>
      <c r="M8" s="26">
        <f t="shared" si="1"/>
        <v>0.064375</v>
      </c>
      <c r="N8" s="27">
        <v>0.02</v>
      </c>
      <c r="O8" s="28">
        <v>0.001125</v>
      </c>
      <c r="P8" s="27">
        <v>0.00375</v>
      </c>
      <c r="Q8" s="27">
        <v>0.0005</v>
      </c>
      <c r="R8" s="27">
        <v>0.019</v>
      </c>
      <c r="S8" s="27">
        <v>0.02</v>
      </c>
    </row>
    <row r="9" ht="35" customHeight="1" spans="1:19">
      <c r="A9" s="19" t="s">
        <v>42</v>
      </c>
      <c r="B9" s="19"/>
      <c r="C9" s="19"/>
      <c r="D9" s="19"/>
      <c r="E9" s="16" t="s">
        <v>46</v>
      </c>
      <c r="F9" s="20">
        <f t="shared" ref="F9:J9" si="3">F7/2</f>
        <v>0.2076125</v>
      </c>
      <c r="G9" s="20">
        <f t="shared" si="3"/>
        <v>0.2006125</v>
      </c>
      <c r="H9" s="20">
        <f t="shared" si="3"/>
        <v>0.1936125</v>
      </c>
      <c r="I9" s="20">
        <f t="shared" si="3"/>
        <v>0.1723125</v>
      </c>
      <c r="J9" s="20">
        <f t="shared" si="3"/>
        <v>0.1643125</v>
      </c>
      <c r="K9" s="25">
        <v>30</v>
      </c>
      <c r="L9" s="25">
        <v>20</v>
      </c>
      <c r="M9" s="26">
        <f t="shared" si="1"/>
        <v>0.064375</v>
      </c>
      <c r="N9" s="27">
        <v>0.02</v>
      </c>
      <c r="O9" s="28">
        <v>0.001125</v>
      </c>
      <c r="P9" s="27">
        <v>0.00375</v>
      </c>
      <c r="Q9" s="27">
        <v>0.0005</v>
      </c>
      <c r="R9" s="27">
        <v>0.019</v>
      </c>
      <c r="S9" s="27">
        <v>0.02</v>
      </c>
    </row>
    <row r="10" ht="35" customHeight="1" spans="1:19">
      <c r="A10" s="19" t="s">
        <v>44</v>
      </c>
      <c r="B10" s="19"/>
      <c r="C10" s="19"/>
      <c r="D10" s="19"/>
      <c r="E10" s="16"/>
      <c r="F10" s="20">
        <f t="shared" ref="F10:H10" si="4">F8/2</f>
        <v>0.1965625</v>
      </c>
      <c r="G10" s="20">
        <f t="shared" si="4"/>
        <v>0.1915625</v>
      </c>
      <c r="H10" s="20">
        <f t="shared" si="4"/>
        <v>0.1865625</v>
      </c>
      <c r="I10" s="20"/>
      <c r="J10" s="20"/>
      <c r="K10" s="25"/>
      <c r="L10" s="25"/>
      <c r="M10" s="26">
        <f t="shared" si="1"/>
        <v>0.064375</v>
      </c>
      <c r="N10" s="27">
        <v>0.02</v>
      </c>
      <c r="O10" s="28">
        <v>0.001125</v>
      </c>
      <c r="P10" s="27">
        <v>0.00375</v>
      </c>
      <c r="Q10" s="27">
        <v>0.0005</v>
      </c>
      <c r="R10" s="27">
        <v>0.019</v>
      </c>
      <c r="S10" s="27">
        <v>0.02</v>
      </c>
    </row>
    <row r="11" ht="15" customHeight="1" spans="1:19">
      <c r="A11" s="23" t="s">
        <v>35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ht="15" customHeight="1" spans="1:19">
      <c r="A12" s="24" t="s">
        <v>47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ht="15" customHeight="1" spans="1:19">
      <c r="A13" s="23" t="s">
        <v>48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</sheetData>
  <mergeCells count="19">
    <mergeCell ref="A1:D1"/>
    <mergeCell ref="A2:S2"/>
    <mergeCell ref="F3:J3"/>
    <mergeCell ref="K3:L3"/>
    <mergeCell ref="N3:S3"/>
    <mergeCell ref="A5:D5"/>
    <mergeCell ref="A6:D6"/>
    <mergeCell ref="A7:D7"/>
    <mergeCell ref="A8:D8"/>
    <mergeCell ref="A9:D9"/>
    <mergeCell ref="A10:D10"/>
    <mergeCell ref="A11:S11"/>
    <mergeCell ref="A12:S12"/>
    <mergeCell ref="A13:S13"/>
    <mergeCell ref="E5:E6"/>
    <mergeCell ref="E7:E8"/>
    <mergeCell ref="E9:E10"/>
    <mergeCell ref="M3:M4"/>
    <mergeCell ref="A3:D4"/>
  </mergeCells>
  <printOptions horizontalCentered="1"/>
  <pageMargins left="0.313888888888889" right="0.313888888888889" top="1" bottom="1" header="0.511805555555556" footer="0.511805555555556"/>
  <pageSetup paperSize="9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S13"/>
  <sheetViews>
    <sheetView tabSelected="1" topLeftCell="A3" workbookViewId="0">
      <selection activeCell="M20" sqref="M20"/>
    </sheetView>
  </sheetViews>
  <sheetFormatPr defaultColWidth="9" defaultRowHeight="13.5"/>
  <cols>
    <col min="1" max="4" width="5.325" customWidth="1"/>
    <col min="5" max="5" width="11.125" customWidth="1"/>
    <col min="6" max="10" width="8.125" customWidth="1"/>
    <col min="11" max="11" width="7.375" customWidth="1"/>
    <col min="12" max="13" width="8.125" customWidth="1"/>
    <col min="14" max="14" width="7.125" customWidth="1"/>
    <col min="15" max="15" width="8.125" customWidth="1"/>
    <col min="16" max="16" width="9" customWidth="1"/>
    <col min="17" max="17" width="8" customWidth="1"/>
    <col min="18" max="18" width="7.125" customWidth="1"/>
    <col min="19" max="19" width="7.375" customWidth="1"/>
  </cols>
  <sheetData>
    <row r="1" ht="23" customHeight="1" spans="1:4">
      <c r="A1" s="13" t="s">
        <v>51</v>
      </c>
      <c r="B1" s="13"/>
      <c r="C1" s="13"/>
      <c r="D1" s="13"/>
    </row>
    <row r="2" ht="35" customHeight="1" spans="1:19">
      <c r="A2" s="14" t="s">
        <v>52</v>
      </c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15"/>
      <c r="Q2" s="15"/>
      <c r="R2" s="15"/>
      <c r="S2" s="15"/>
    </row>
    <row r="3" ht="27" customHeight="1" spans="1:19">
      <c r="A3" s="16" t="s">
        <v>2</v>
      </c>
      <c r="B3" s="16"/>
      <c r="C3" s="16"/>
      <c r="D3" s="16"/>
      <c r="E3" s="17"/>
      <c r="F3" s="17" t="s">
        <v>3</v>
      </c>
      <c r="G3" s="17"/>
      <c r="H3" s="17"/>
      <c r="I3" s="17"/>
      <c r="J3" s="17"/>
      <c r="K3" s="17" t="s">
        <v>4</v>
      </c>
      <c r="L3" s="17"/>
      <c r="M3" s="16" t="s">
        <v>5</v>
      </c>
      <c r="N3" s="17" t="s">
        <v>6</v>
      </c>
      <c r="O3" s="17"/>
      <c r="P3" s="17"/>
      <c r="Q3" s="17"/>
      <c r="R3" s="17"/>
      <c r="S3" s="17"/>
    </row>
    <row r="4" ht="48" customHeight="1" spans="1:19">
      <c r="A4" s="16"/>
      <c r="B4" s="16"/>
      <c r="C4" s="16"/>
      <c r="D4" s="16"/>
      <c r="E4" s="17" t="s">
        <v>39</v>
      </c>
      <c r="F4" s="18" t="s">
        <v>7</v>
      </c>
      <c r="G4" s="18" t="s">
        <v>8</v>
      </c>
      <c r="H4" s="18" t="s">
        <v>9</v>
      </c>
      <c r="I4" s="18" t="s">
        <v>10</v>
      </c>
      <c r="J4" s="18" t="s">
        <v>40</v>
      </c>
      <c r="K4" s="18" t="s">
        <v>41</v>
      </c>
      <c r="L4" s="18" t="s">
        <v>13</v>
      </c>
      <c r="M4" s="16"/>
      <c r="N4" s="16" t="s">
        <v>14</v>
      </c>
      <c r="O4" s="18" t="s">
        <v>15</v>
      </c>
      <c r="P4" s="18" t="s">
        <v>16</v>
      </c>
      <c r="Q4" s="18" t="s">
        <v>17</v>
      </c>
      <c r="R4" s="18" t="s">
        <v>18</v>
      </c>
      <c r="S4" s="18" t="s">
        <v>19</v>
      </c>
    </row>
    <row r="5" ht="35" customHeight="1" spans="1:19">
      <c r="A5" s="19" t="s">
        <v>42</v>
      </c>
      <c r="B5" s="19"/>
      <c r="C5" s="19"/>
      <c r="D5" s="19"/>
      <c r="E5" s="16" t="s">
        <v>43</v>
      </c>
      <c r="F5" s="20">
        <f t="shared" ref="F5:J5" si="0">F7*1.5</f>
        <v>0.747405</v>
      </c>
      <c r="G5" s="20">
        <f t="shared" si="0"/>
        <v>0.722205</v>
      </c>
      <c r="H5" s="20">
        <f t="shared" si="0"/>
        <v>0.697005</v>
      </c>
      <c r="I5" s="20">
        <f t="shared" si="0"/>
        <v>0.620325</v>
      </c>
      <c r="J5" s="20">
        <f t="shared" si="0"/>
        <v>0.591525</v>
      </c>
      <c r="K5" s="25">
        <v>30</v>
      </c>
      <c r="L5" s="25">
        <v>20</v>
      </c>
      <c r="M5" s="26">
        <f t="shared" ref="M5:M10" si="1">SUM(N5:S5)</f>
        <v>0.064375</v>
      </c>
      <c r="N5" s="27">
        <v>0.02</v>
      </c>
      <c r="O5" s="28">
        <v>0.001125</v>
      </c>
      <c r="P5" s="27">
        <v>0.00375</v>
      </c>
      <c r="Q5" s="27">
        <v>0.0005</v>
      </c>
      <c r="R5" s="27">
        <v>0.019</v>
      </c>
      <c r="S5" s="27">
        <v>0.02</v>
      </c>
    </row>
    <row r="6" ht="35" customHeight="1" spans="1:19">
      <c r="A6" s="19" t="s">
        <v>44</v>
      </c>
      <c r="B6" s="19"/>
      <c r="C6" s="19"/>
      <c r="D6" s="19"/>
      <c r="E6" s="16"/>
      <c r="F6" s="20">
        <f t="shared" ref="F6:H6" si="2">F8*1.5</f>
        <v>0.707625</v>
      </c>
      <c r="G6" s="20">
        <f t="shared" si="2"/>
        <v>0.689625</v>
      </c>
      <c r="H6" s="20">
        <f t="shared" si="2"/>
        <v>0.671625</v>
      </c>
      <c r="I6" s="20"/>
      <c r="J6" s="20"/>
      <c r="K6" s="25"/>
      <c r="L6" s="25"/>
      <c r="M6" s="26">
        <f t="shared" si="1"/>
        <v>0.064375</v>
      </c>
      <c r="N6" s="27">
        <v>0.02</v>
      </c>
      <c r="O6" s="28">
        <v>0.001125</v>
      </c>
      <c r="P6" s="27">
        <v>0.00375</v>
      </c>
      <c r="Q6" s="27">
        <v>0.0005</v>
      </c>
      <c r="R6" s="27">
        <v>0.019</v>
      </c>
      <c r="S6" s="27">
        <v>0.02</v>
      </c>
    </row>
    <row r="7" ht="35" customHeight="1" spans="1:19">
      <c r="A7" s="19" t="s">
        <v>42</v>
      </c>
      <c r="B7" s="19"/>
      <c r="C7" s="19"/>
      <c r="D7" s="19"/>
      <c r="E7" s="16" t="s">
        <v>45</v>
      </c>
      <c r="F7" s="21">
        <f>0.415225*1.2</f>
        <v>0.49827</v>
      </c>
      <c r="G7" s="21">
        <f>0.401225*1.2</f>
        <v>0.48147</v>
      </c>
      <c r="H7" s="21">
        <f>0.387225*1.2</f>
        <v>0.46467</v>
      </c>
      <c r="I7" s="22">
        <f>0.344625*1.2</f>
        <v>0.41355</v>
      </c>
      <c r="J7" s="22">
        <f>0.328625*1.2</f>
        <v>0.39435</v>
      </c>
      <c r="K7" s="25">
        <v>30</v>
      </c>
      <c r="L7" s="25">
        <v>20</v>
      </c>
      <c r="M7" s="26">
        <f t="shared" si="1"/>
        <v>0.064375</v>
      </c>
      <c r="N7" s="27">
        <v>0.02</v>
      </c>
      <c r="O7" s="28">
        <v>0.001125</v>
      </c>
      <c r="P7" s="27">
        <v>0.00375</v>
      </c>
      <c r="Q7" s="27">
        <v>0.0005</v>
      </c>
      <c r="R7" s="27">
        <v>0.019</v>
      </c>
      <c r="S7" s="27">
        <v>0.02</v>
      </c>
    </row>
    <row r="8" ht="35" customHeight="1" spans="1:19">
      <c r="A8" s="19" t="s">
        <v>44</v>
      </c>
      <c r="B8" s="19"/>
      <c r="C8" s="19"/>
      <c r="D8" s="19"/>
      <c r="E8" s="16"/>
      <c r="F8" s="22">
        <f>0.393125*1.2</f>
        <v>0.47175</v>
      </c>
      <c r="G8" s="22">
        <f>0.383125*1.2</f>
        <v>0.45975</v>
      </c>
      <c r="H8" s="22">
        <f>0.373125*1.2</f>
        <v>0.44775</v>
      </c>
      <c r="I8" s="22"/>
      <c r="J8" s="22"/>
      <c r="K8" s="25"/>
      <c r="L8" s="25"/>
      <c r="M8" s="26">
        <f t="shared" si="1"/>
        <v>0.064375</v>
      </c>
      <c r="N8" s="27">
        <v>0.02</v>
      </c>
      <c r="O8" s="28">
        <v>0.001125</v>
      </c>
      <c r="P8" s="27">
        <v>0.00375</v>
      </c>
      <c r="Q8" s="27">
        <v>0.0005</v>
      </c>
      <c r="R8" s="27">
        <v>0.019</v>
      </c>
      <c r="S8" s="27">
        <v>0.02</v>
      </c>
    </row>
    <row r="9" ht="35" customHeight="1" spans="1:19">
      <c r="A9" s="19" t="s">
        <v>42</v>
      </c>
      <c r="B9" s="19"/>
      <c r="C9" s="19"/>
      <c r="D9" s="19"/>
      <c r="E9" s="16" t="s">
        <v>46</v>
      </c>
      <c r="F9" s="20">
        <f t="shared" ref="F9:J9" si="3">F7/2</f>
        <v>0.249135</v>
      </c>
      <c r="G9" s="20">
        <f t="shared" si="3"/>
        <v>0.240735</v>
      </c>
      <c r="H9" s="20">
        <f t="shared" si="3"/>
        <v>0.232335</v>
      </c>
      <c r="I9" s="20">
        <f t="shared" si="3"/>
        <v>0.206775</v>
      </c>
      <c r="J9" s="20">
        <f t="shared" si="3"/>
        <v>0.197175</v>
      </c>
      <c r="K9" s="25">
        <v>30</v>
      </c>
      <c r="L9" s="25">
        <v>20</v>
      </c>
      <c r="M9" s="26">
        <f t="shared" si="1"/>
        <v>0.064375</v>
      </c>
      <c r="N9" s="27">
        <v>0.02</v>
      </c>
      <c r="O9" s="28">
        <v>0.001125</v>
      </c>
      <c r="P9" s="27">
        <v>0.00375</v>
      </c>
      <c r="Q9" s="27">
        <v>0.0005</v>
      </c>
      <c r="R9" s="27">
        <v>0.019</v>
      </c>
      <c r="S9" s="27">
        <v>0.02</v>
      </c>
    </row>
    <row r="10" ht="35" customHeight="1" spans="1:19">
      <c r="A10" s="19" t="s">
        <v>44</v>
      </c>
      <c r="B10" s="19"/>
      <c r="C10" s="19"/>
      <c r="D10" s="19"/>
      <c r="E10" s="16"/>
      <c r="F10" s="20">
        <f t="shared" ref="F10:H10" si="4">F8/2</f>
        <v>0.235875</v>
      </c>
      <c r="G10" s="20">
        <f t="shared" si="4"/>
        <v>0.229875</v>
      </c>
      <c r="H10" s="20">
        <f t="shared" si="4"/>
        <v>0.223875</v>
      </c>
      <c r="I10" s="20"/>
      <c r="J10" s="20"/>
      <c r="K10" s="29"/>
      <c r="L10" s="29"/>
      <c r="M10" s="26">
        <f t="shared" si="1"/>
        <v>0.064375</v>
      </c>
      <c r="N10" s="27">
        <v>0.02</v>
      </c>
      <c r="O10" s="28">
        <v>0.001125</v>
      </c>
      <c r="P10" s="27">
        <v>0.00375</v>
      </c>
      <c r="Q10" s="27">
        <v>0.0005</v>
      </c>
      <c r="R10" s="27">
        <v>0.019</v>
      </c>
      <c r="S10" s="27">
        <v>0.02</v>
      </c>
    </row>
    <row r="11" ht="15" customHeight="1" spans="1:19">
      <c r="A11" s="23" t="s">
        <v>35</v>
      </c>
      <c r="B11" s="23"/>
      <c r="C11" s="23"/>
      <c r="D11" s="23"/>
      <c r="E11" s="23"/>
      <c r="F11" s="23"/>
      <c r="G11" s="23"/>
      <c r="H11" s="23"/>
      <c r="I11" s="23"/>
      <c r="J11" s="23"/>
      <c r="K11" s="23"/>
      <c r="L11" s="23"/>
      <c r="M11" s="23"/>
      <c r="N11" s="23"/>
      <c r="O11" s="23"/>
      <c r="P11" s="23"/>
      <c r="Q11" s="23"/>
      <c r="R11" s="23"/>
      <c r="S11" s="23"/>
    </row>
    <row r="12" ht="15" customHeight="1" spans="1:19">
      <c r="A12" s="24" t="s">
        <v>47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  <c r="R12" s="24"/>
      <c r="S12" s="24"/>
    </row>
    <row r="13" ht="15" customHeight="1" spans="1:19">
      <c r="A13" s="23" t="s">
        <v>48</v>
      </c>
      <c r="B13" s="23"/>
      <c r="C13" s="23"/>
      <c r="D13" s="23"/>
      <c r="E13" s="23"/>
      <c r="F13" s="23"/>
      <c r="G13" s="23"/>
      <c r="H13" s="23"/>
      <c r="I13" s="23"/>
      <c r="J13" s="23"/>
      <c r="K13" s="23"/>
      <c r="L13" s="23"/>
      <c r="M13" s="23"/>
      <c r="N13" s="23"/>
      <c r="O13" s="23"/>
      <c r="P13" s="23"/>
      <c r="Q13" s="23"/>
      <c r="R13" s="23"/>
      <c r="S13" s="23"/>
    </row>
  </sheetData>
  <mergeCells count="19">
    <mergeCell ref="A1:D1"/>
    <mergeCell ref="A2:S2"/>
    <mergeCell ref="F3:J3"/>
    <mergeCell ref="K3:L3"/>
    <mergeCell ref="N3:S3"/>
    <mergeCell ref="A5:D5"/>
    <mergeCell ref="A6:D6"/>
    <mergeCell ref="A7:D7"/>
    <mergeCell ref="A8:D8"/>
    <mergeCell ref="A9:D9"/>
    <mergeCell ref="A10:D10"/>
    <mergeCell ref="A11:S11"/>
    <mergeCell ref="A12:S12"/>
    <mergeCell ref="A13:S13"/>
    <mergeCell ref="E5:E6"/>
    <mergeCell ref="E7:E8"/>
    <mergeCell ref="E9:E10"/>
    <mergeCell ref="M3:M4"/>
    <mergeCell ref="A3:D4"/>
  </mergeCells>
  <printOptions horizontalCentered="1"/>
  <pageMargins left="0.313888888888889" right="0.313888888888889" top="1" bottom="1" header="0.511805555555556" footer="0.511805555555556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I12"/>
  <sheetViews>
    <sheetView workbookViewId="0">
      <selection activeCell="I16" sqref="I16"/>
    </sheetView>
  </sheetViews>
  <sheetFormatPr defaultColWidth="9" defaultRowHeight="13.5"/>
  <cols>
    <col min="1" max="1" width="26.75" customWidth="1"/>
    <col min="2" max="2" width="14.5" customWidth="1"/>
    <col min="3" max="3" width="11.125" customWidth="1"/>
    <col min="4" max="4" width="12" customWidth="1"/>
    <col min="5" max="5" width="11.125" customWidth="1"/>
    <col min="6" max="6" width="10.75" customWidth="1"/>
    <col min="8" max="8" width="19.95" customWidth="1"/>
    <col min="9" max="9" width="21.9833333333333" customWidth="1"/>
  </cols>
  <sheetData>
    <row r="1" ht="24" customHeight="1" spans="1:1">
      <c r="A1" t="s">
        <v>53</v>
      </c>
    </row>
    <row r="2" ht="39" customHeight="1" spans="1:9">
      <c r="A2" s="1" t="s">
        <v>54</v>
      </c>
      <c r="B2" s="1"/>
      <c r="C2" s="1"/>
      <c r="D2" s="1"/>
      <c r="E2" s="1"/>
      <c r="F2" s="1"/>
      <c r="G2" s="1"/>
      <c r="H2" s="1"/>
      <c r="I2" s="1"/>
    </row>
    <row r="3" ht="24" customHeight="1" spans="1:9">
      <c r="A3" s="2" t="s">
        <v>55</v>
      </c>
      <c r="B3" s="2"/>
      <c r="C3" s="2"/>
      <c r="D3" s="2"/>
      <c r="E3" s="2"/>
      <c r="F3" s="2"/>
      <c r="G3" s="2"/>
      <c r="H3" s="2"/>
      <c r="I3" s="2"/>
    </row>
    <row r="4" ht="29" customHeight="1" spans="1:9">
      <c r="A4" s="3" t="s">
        <v>2</v>
      </c>
      <c r="B4" s="3" t="s">
        <v>3</v>
      </c>
      <c r="C4" s="3"/>
      <c r="D4" s="3"/>
      <c r="E4" s="3"/>
      <c r="F4" s="3"/>
      <c r="G4" s="3"/>
      <c r="H4" s="3" t="s">
        <v>56</v>
      </c>
      <c r="I4" s="3"/>
    </row>
    <row r="5" ht="24" customHeight="1" spans="1:9">
      <c r="A5" s="3"/>
      <c r="B5" s="3" t="s">
        <v>7</v>
      </c>
      <c r="C5" s="3" t="s">
        <v>8</v>
      </c>
      <c r="D5" s="3" t="s">
        <v>57</v>
      </c>
      <c r="E5" s="3" t="s">
        <v>10</v>
      </c>
      <c r="F5" s="4" t="s">
        <v>58</v>
      </c>
      <c r="G5" s="5"/>
      <c r="H5" s="3" t="s">
        <v>59</v>
      </c>
      <c r="I5" s="3" t="s">
        <v>60</v>
      </c>
    </row>
    <row r="6" ht="24" customHeight="1" spans="1:9">
      <c r="A6" s="3"/>
      <c r="B6" s="3"/>
      <c r="C6" s="3"/>
      <c r="D6" s="3"/>
      <c r="E6" s="3"/>
      <c r="F6" s="6"/>
      <c r="G6" s="7"/>
      <c r="H6" s="3" t="s">
        <v>61</v>
      </c>
      <c r="I6" s="3" t="s">
        <v>62</v>
      </c>
    </row>
    <row r="7" ht="42" customHeight="1" spans="1:9">
      <c r="A7" s="8" t="s">
        <v>63</v>
      </c>
      <c r="B7" s="9">
        <v>0.1411</v>
      </c>
      <c r="C7" s="9">
        <v>0.1311</v>
      </c>
      <c r="D7" s="9">
        <v>0.1211</v>
      </c>
      <c r="E7" s="9"/>
      <c r="F7" s="10"/>
      <c r="G7" s="11"/>
      <c r="H7" s="12"/>
      <c r="I7" s="12"/>
    </row>
    <row r="8" ht="42" customHeight="1" spans="1:9">
      <c r="A8" s="8" t="s">
        <v>64</v>
      </c>
      <c r="B8" s="9"/>
      <c r="C8" s="9">
        <v>0.1459</v>
      </c>
      <c r="D8" s="9">
        <v>0.1299</v>
      </c>
      <c r="E8" s="9">
        <v>0.0791</v>
      </c>
      <c r="F8" s="10">
        <v>0.0611</v>
      </c>
      <c r="G8" s="11"/>
      <c r="H8" s="12">
        <v>37</v>
      </c>
      <c r="I8" s="12">
        <v>27</v>
      </c>
    </row>
    <row r="9" ht="27" customHeight="1" spans="1:9">
      <c r="A9" s="13" t="s">
        <v>65</v>
      </c>
      <c r="B9" s="13"/>
      <c r="C9" s="13"/>
      <c r="D9" s="13"/>
      <c r="E9" s="13"/>
      <c r="F9" s="13"/>
      <c r="G9" s="13"/>
      <c r="H9" s="13"/>
      <c r="I9" s="13"/>
    </row>
    <row r="10" ht="27" customHeight="1" spans="1:9">
      <c r="A10" s="13" t="s">
        <v>66</v>
      </c>
      <c r="B10" s="13"/>
      <c r="C10" s="13"/>
      <c r="D10" s="13"/>
      <c r="E10" s="13"/>
      <c r="F10" s="13"/>
      <c r="G10" s="13"/>
      <c r="H10" s="13"/>
      <c r="I10" s="13"/>
    </row>
    <row r="11" ht="27" customHeight="1" spans="1:9">
      <c r="A11" s="13" t="s">
        <v>67</v>
      </c>
      <c r="B11" s="13"/>
      <c r="C11" s="13"/>
      <c r="D11" s="13"/>
      <c r="E11" s="13"/>
      <c r="F11" s="13"/>
      <c r="G11" s="13"/>
      <c r="H11" s="13"/>
      <c r="I11" s="13"/>
    </row>
    <row r="12" ht="16" customHeight="1"/>
  </sheetData>
  <mergeCells count="15">
    <mergeCell ref="A2:I2"/>
    <mergeCell ref="A3:I3"/>
    <mergeCell ref="B4:G4"/>
    <mergeCell ref="H4:I4"/>
    <mergeCell ref="F7:G7"/>
    <mergeCell ref="F8:G8"/>
    <mergeCell ref="A9:I9"/>
    <mergeCell ref="A10:I10"/>
    <mergeCell ref="A11:I11"/>
    <mergeCell ref="A4:A6"/>
    <mergeCell ref="B5:B6"/>
    <mergeCell ref="C5:C6"/>
    <mergeCell ref="D5:D6"/>
    <mergeCell ref="E5:E6"/>
    <mergeCell ref="F5:G6"/>
  </mergeCells>
  <pageMargins left="0.55" right="0.471527777777778" top="1" bottom="1" header="0.511805555555556" footer="0.511805555555556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临沧市直属党政机关单位</Company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销售电价表</vt:lpstr>
      <vt:lpstr>丰水期</vt:lpstr>
      <vt:lpstr>平水期</vt:lpstr>
      <vt:lpstr>枯水期</vt:lpstr>
      <vt:lpstr>输配电价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terms:created xsi:type="dcterms:W3CDTF">2017-07-02T11:55:00Z</dcterms:created>
  <dcterms:modified xsi:type="dcterms:W3CDTF">2020-12-30T02:58:42Z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2052-10.8.0.5950</vt:lpwstr>
  </property>
</Properties>
</file>