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215" tabRatio="601"/>
  </bookViews>
  <sheets>
    <sheet name="封面" sheetId="1" r:id="rId1"/>
    <sheet name="目录" sheetId="2" r:id="rId2"/>
    <sheet name="01" sheetId="3" r:id="rId3"/>
    <sheet name="02" sheetId="75" r:id="rId4"/>
    <sheet name="03" sheetId="5" r:id="rId5"/>
    <sheet name="04" sheetId="7" r:id="rId6"/>
    <sheet name="05" sheetId="76" r:id="rId7"/>
    <sheet name="06" sheetId="9" r:id="rId8"/>
    <sheet name="07" sheetId="10" r:id="rId9"/>
    <sheet name="08" sheetId="11" r:id="rId10"/>
    <sheet name="说明2" sheetId="12" state="hidden" r:id="rId11"/>
    <sheet name="09" sheetId="13" r:id="rId12"/>
    <sheet name="10" sheetId="14" r:id="rId13"/>
    <sheet name="11" sheetId="20" r:id="rId14"/>
    <sheet name="12" sheetId="21" r:id="rId15"/>
    <sheet name="13" sheetId="22" r:id="rId16"/>
    <sheet name="14" sheetId="24" r:id="rId17"/>
    <sheet name="15" sheetId="25" r:id="rId18"/>
    <sheet name="16" sheetId="26" r:id="rId19"/>
    <sheet name="17" sheetId="15" r:id="rId20"/>
    <sheet name="18" sheetId="16" r:id="rId21"/>
    <sheet name="说明3" sheetId="17" state="hidden" r:id="rId22"/>
    <sheet name="19" sheetId="18" r:id="rId23"/>
    <sheet name="20" sheetId="19" r:id="rId24"/>
    <sheet name="说明4" sheetId="23" state="hidden" r:id="rId25"/>
    <sheet name="说明5" sheetId="33" state="hidden" r:id="rId26"/>
  </sheets>
  <externalReferences>
    <externalReference r:id="rId27"/>
  </externalReferences>
  <definedNames>
    <definedName name="_xlnm._FilterDatabase" localSheetId="2" hidden="1">'01'!$A$4:$M$44</definedName>
    <definedName name="_xlnm._FilterDatabase" localSheetId="3" hidden="1">'02'!$A$4:$M$40</definedName>
    <definedName name="_xlnm._FilterDatabase" localSheetId="4" hidden="1">'03'!$A$4:$J$1315</definedName>
    <definedName name="_xlnm._FilterDatabase" localSheetId="5" hidden="1">'04'!$A$4:$K$46</definedName>
    <definedName name="_xlnm._FilterDatabase" localSheetId="6" hidden="1">'05'!$A$4:$M$46</definedName>
    <definedName name="_xlnm._FilterDatabase" localSheetId="7" hidden="1">'06'!$A$4:$J$1315</definedName>
    <definedName name="_xlnm._FilterDatabase" localSheetId="8" hidden="1">'07'!$A$4:$H$38</definedName>
    <definedName name="_xlnm._FilterDatabase" localSheetId="9" hidden="1">'08'!$A$4:$J$165</definedName>
    <definedName name="_xlnm._FilterDatabase" localSheetId="11" hidden="1">'09'!$A$4:$H$40</definedName>
    <definedName name="_xlnm._FilterDatabase" localSheetId="12" hidden="1">'10'!$A$4:$J$170</definedName>
    <definedName name="_xlnm._FilterDatabase" localSheetId="19" hidden="1">'17'!$A$4:$P$54</definedName>
    <definedName name="_xlnm._FilterDatabase" localSheetId="20" hidden="1">'18'!$A$4:$G$37</definedName>
    <definedName name="_xlnm._FilterDatabase" localSheetId="22" hidden="1">'19'!$A$4:$G$52</definedName>
    <definedName name="_xlnm._FilterDatabase" localSheetId="23" hidden="1">'20'!$A$4:$P$37</definedName>
    <definedName name="_xlnm._FilterDatabase" localSheetId="13" hidden="1">'11'!$A$3:$F$44</definedName>
    <definedName name="_xlnm._FilterDatabase" localSheetId="16" hidden="1">'14'!$A$3:$G$43</definedName>
    <definedName name="_xlnm._FilterDatabase" localSheetId="17" hidden="1">'15'!$A$3:$G$25</definedName>
    <definedName name="_xlnm._FilterDatabase" localSheetId="18" hidden="1">'16'!$A$3:$G$22</definedName>
    <definedName name="_xlnm.Print_Area" localSheetId="2">'01'!$A$1:$G$44</definedName>
    <definedName name="_xlnm.Print_Area" localSheetId="3">'02'!$A$1:$G$40</definedName>
    <definedName name="_xlnm.Print_Area" localSheetId="4">'03'!$B$1:$G$1315</definedName>
    <definedName name="_xlnm.Print_Area" localSheetId="5">'04'!$A$1:$G$46</definedName>
    <definedName name="_xlnm.Print_Area" localSheetId="6">'05'!$A$1:$G$46</definedName>
    <definedName name="_xlnm.Print_Area" localSheetId="7">'06'!$B$1:$G$1315</definedName>
    <definedName name="_xlnm.Print_Area" localSheetId="8">'07'!$B$1:$G$38</definedName>
    <definedName name="_xlnm.Print_Area" localSheetId="9">'08'!$B$1:$G$165</definedName>
    <definedName name="_xlnm.Print_Area" localSheetId="11">'09'!$B$1:$G$40</definedName>
    <definedName name="_xlnm.Print_Area" localSheetId="12">'10'!$B$1:$G$170</definedName>
    <definedName name="_xlnm.Print_Area" localSheetId="13">'11'!$A$1:$F$43</definedName>
    <definedName name="_xlnm.Print_Area" localSheetId="14">'12'!$A$1:$F$25</definedName>
    <definedName name="_xlnm.Print_Area" localSheetId="15">'13'!$A$1:$F$22</definedName>
    <definedName name="_xlnm.Print_Area" localSheetId="16">'14'!$A$1:$F$43</definedName>
    <definedName name="_xlnm.Print_Area" localSheetId="17">'15'!$A$1:$F$25</definedName>
    <definedName name="_xlnm.Print_Area" localSheetId="18">'16'!$A$1:$F$22</definedName>
    <definedName name="_xlnm.Print_Area" localSheetId="19">'17'!$A$1:$F$54</definedName>
    <definedName name="_xlnm.Print_Area" localSheetId="20">'18'!$A$1:$F$37</definedName>
    <definedName name="_xlnm.Print_Area" localSheetId="22">'19'!$A$1:$F$52</definedName>
    <definedName name="_xlnm.Print_Area" localSheetId="23">'20'!$A$1:$F$37</definedName>
    <definedName name="_xlnm.Print_Area" localSheetId="0">封面!$A$1:$D$8</definedName>
    <definedName name="_xlnm.Print_Area" localSheetId="1">目录!$A$1:$B$22</definedName>
    <definedName name="_xlnm.Print_Area" localSheetId="10">说明2!$A$1:$A$21</definedName>
    <definedName name="_xlnm.Print_Area" localSheetId="21">说明3!$A$1:$A$21</definedName>
    <definedName name="_xlnm.Print_Area" localSheetId="24">说明4!$A$1:$A$20</definedName>
    <definedName name="_xlnm.Print_Area" localSheetId="25">说明5!$A$1:$A$20</definedName>
    <definedName name="_xlnm.Print_Titles" localSheetId="2">'01'!$1:$4</definedName>
    <definedName name="_xlnm.Print_Titles" localSheetId="3">'02'!$1:$4</definedName>
    <definedName name="_xlnm.Print_Titles" localSheetId="4">'03'!$1:$4</definedName>
    <definedName name="_xlnm.Print_Titles" localSheetId="5">'04'!$1:$4</definedName>
    <definedName name="_xlnm.Print_Titles" localSheetId="6">'05'!$1:$4</definedName>
    <definedName name="_xlnm.Print_Titles" localSheetId="7">'06'!$1:$4</definedName>
    <definedName name="_xlnm.Print_Titles" localSheetId="8">'07'!$1:$4</definedName>
    <definedName name="_xlnm.Print_Titles" localSheetId="9">'08'!$1:$4</definedName>
    <definedName name="_xlnm.Print_Titles" localSheetId="11">'09'!$1:$4</definedName>
    <definedName name="_xlnm.Print_Titles" localSheetId="12">'10'!$1:$4</definedName>
    <definedName name="_xlnm.Print_Titles" localSheetId="13">'11'!$1:$4</definedName>
    <definedName name="_xlnm.Print_Titles" localSheetId="14">'12'!$1:$4</definedName>
    <definedName name="_xlnm.Print_Titles" localSheetId="15">'13'!$1:$4</definedName>
    <definedName name="_xlnm.Print_Titles" localSheetId="16">'14'!$1:$4</definedName>
    <definedName name="_xlnm.Print_Titles" localSheetId="17">'15'!$1:$4</definedName>
    <definedName name="_xlnm.Print_Titles" localSheetId="18">'16'!$1:$4</definedName>
    <definedName name="_xlnm.Print_Titles" localSheetId="19">'17'!$1:$4</definedName>
    <definedName name="_xlnm.Print_Titles" localSheetId="20">'18'!$1:$4</definedName>
    <definedName name="_xlnm.Print_Titles" localSheetId="22">'19'!$1:$4</definedName>
    <definedName name="_xlnm.Print_Titles" localSheetId="23">'20'!$1:$4</definedName>
    <definedName name="_xlnm.Print_Titles" localSheetId="1">目录!$1:2</definedName>
    <definedName name="_xlnm.Print_Titles" localSheetId="10">说明2!$1:$2</definedName>
    <definedName name="_xlnm.Print_Titles" localSheetId="21">说明3!$1:$2</definedName>
    <definedName name="_xlnm.Print_Titles" localSheetId="24">说明4!$1:$2</definedName>
    <definedName name="_xlnm.Print_Titles" localSheetId="25">说明5!$1:$2</definedName>
    <definedName name="专项收入年初预算数" localSheetId="3">#REF!</definedName>
    <definedName name="专项收入年初预算数" localSheetId="4">#REF!</definedName>
    <definedName name="专项收入年初预算数" localSheetId="6">#REF!</definedName>
    <definedName name="专项收入年初预算数" localSheetId="7">#REF!</definedName>
    <definedName name="专项收入全年预计数" localSheetId="3">#REF!</definedName>
    <definedName name="专项收入全年预计数" localSheetId="4">#REF!</definedName>
    <definedName name="专项收入全年预计数" localSheetId="6">#REF!</definedName>
    <definedName name="专项收入全年预计数" localSheetId="7">#REF!</definedName>
  </definedNames>
  <calcPr calcId="144525"/>
</workbook>
</file>

<file path=xl/sharedStrings.xml><?xml version="1.0" encoding="utf-8"?>
<sst xmlns="http://schemas.openxmlformats.org/spreadsheetml/2006/main" count="1599">
  <si>
    <t xml:space="preserve"> </t>
  </si>
  <si>
    <t>临      沧      市</t>
  </si>
  <si>
    <t xml:space="preserve">                                                                                                                                   </t>
  </si>
  <si>
    <t>临沧市财政局编制</t>
  </si>
  <si>
    <t>目录</t>
  </si>
  <si>
    <t>非打印区域（过程）</t>
  </si>
  <si>
    <t>表一</t>
  </si>
  <si>
    <t>单位：万元</t>
  </si>
  <si>
    <t>科目编码</t>
  </si>
  <si>
    <t>项目</t>
  </si>
  <si>
    <t>比较</t>
  </si>
  <si>
    <t>打印</t>
  </si>
  <si>
    <t>预算数</t>
  </si>
  <si>
    <t>决算数</t>
  </si>
  <si>
    <t>一、税收收入</t>
  </si>
  <si>
    <t>　增值税</t>
  </si>
  <si>
    <t>　营业税</t>
  </si>
  <si>
    <t>　企业所得税</t>
  </si>
  <si>
    <t>　企业所得税退税</t>
  </si>
  <si>
    <t>　个人所得税</t>
  </si>
  <si>
    <t>　资源税</t>
  </si>
  <si>
    <t>　城市维护建设税</t>
  </si>
  <si>
    <t>　房产税</t>
  </si>
  <si>
    <t>　印花税</t>
  </si>
  <si>
    <t>　城镇土地使用税</t>
  </si>
  <si>
    <t>　土地增值税</t>
  </si>
  <si>
    <t>　车船税</t>
  </si>
  <si>
    <t>　耕地占用税</t>
  </si>
  <si>
    <t>　契税</t>
  </si>
  <si>
    <t>　烟叶税</t>
  </si>
  <si>
    <t>　环境保护税</t>
  </si>
  <si>
    <t>　其他税收收入</t>
  </si>
  <si>
    <t>二、非税收入</t>
  </si>
  <si>
    <t>　专项收入</t>
  </si>
  <si>
    <t>　行政事业性收费收入</t>
  </si>
  <si>
    <t>　罚没收入</t>
  </si>
  <si>
    <t>　国有资本经营收入</t>
  </si>
  <si>
    <t>　国有资源（资产）有偿使用收入</t>
  </si>
  <si>
    <t>　捐赠收入</t>
  </si>
  <si>
    <t>　政府住房基金收入</t>
  </si>
  <si>
    <t>　其他收入</t>
  </si>
  <si>
    <t>全市一般公共预算收入</t>
  </si>
  <si>
    <t>地方政府一般债务转贷收入</t>
  </si>
  <si>
    <t xml:space="preserve">   新增一般债务转贷收入</t>
  </si>
  <si>
    <t xml:space="preserve">   置换一般债券转贷收入</t>
  </si>
  <si>
    <t>上级补助收入</t>
  </si>
  <si>
    <t xml:space="preserve">  返还性收入</t>
  </si>
  <si>
    <t xml:space="preserve">  一般性转移支付收入</t>
  </si>
  <si>
    <t xml:space="preserve">  专项转移支付收入</t>
  </si>
  <si>
    <t>上年结余收入</t>
  </si>
  <si>
    <t>11009A</t>
  </si>
  <si>
    <t>调入资金</t>
  </si>
  <si>
    <t>11009B</t>
  </si>
  <si>
    <t>动用预算稳定调节基金</t>
  </si>
  <si>
    <t>接受其他地区援助收入</t>
  </si>
  <si>
    <t>各项收入合计</t>
  </si>
  <si>
    <t>表二</t>
  </si>
  <si>
    <t>一、一般公共服务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</si>
  <si>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</si>
  <si>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</si>
  <si>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</si>
  <si>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</si>
  <si>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</si>
  <si>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</si>
  <si>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</si>
  <si>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</si>
  <si>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</si>
  <si>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</si>
  <si>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</si>
  <si>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</si>
  <si>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</si>
  <si>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</si>
  <si>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</si>
  <si>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</si>
  <si>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</si>
  <si>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</si>
  <si>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</si>
  <si>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</si>
  <si>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二十二、债务付息支出</t>
  </si>
  <si>
    <t>二十三、债务发行费用支出</t>
  </si>
  <si>
    <t>二十四、其他支出</t>
  </si>
  <si>
    <t>二十五、灾害防治及应急管理支出</t>
  </si>
  <si>
    <t>全市一般公共预算支出</t>
  </si>
  <si>
    <t>地方政府一般债务还本支出</t>
  </si>
  <si>
    <t xml:space="preserve">    置换一般债券还本支出</t>
  </si>
  <si>
    <t xml:space="preserve">    其他一般债务还本支出</t>
  </si>
  <si>
    <t>上解支出</t>
  </si>
  <si>
    <t>调出资金</t>
  </si>
  <si>
    <t>年终结转</t>
  </si>
  <si>
    <t>安排预算稳定调节基金</t>
  </si>
  <si>
    <t>各项支出合计</t>
  </si>
  <si>
    <t>表三</t>
  </si>
  <si>
    <t>类款</t>
  </si>
  <si>
    <t>类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</si>
  <si>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</si>
  <si>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</si>
  <si>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</si>
  <si>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</si>
  <si>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</si>
  <si>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</si>
  <si>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</si>
  <si>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</si>
  <si>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</si>
  <si>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</si>
  <si>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</si>
  <si>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</si>
  <si>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</si>
  <si>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</si>
  <si>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</si>
  <si>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</si>
  <si>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</si>
  <si>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政府办公厅（室）及相关机构事务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</si>
  <si>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</si>
  <si>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</si>
  <si>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</si>
  <si>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</si>
  <si>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</si>
  <si>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</si>
  <si>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</si>
  <si>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</si>
  <si>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</si>
  <si>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</si>
  <si>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</si>
  <si>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</si>
  <si>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</si>
  <si>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</si>
  <si>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</si>
  <si>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</si>
  <si>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</si>
  <si>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</si>
  <si>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</si>
  <si>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</si>
  <si>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</si>
  <si>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</si>
  <si>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</si>
  <si>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</si>
  <si>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</si>
  <si>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</si>
  <si>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</si>
  <si>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</si>
  <si>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</si>
  <si>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</si>
  <si>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</si>
  <si>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</si>
  <si>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</si>
  <si>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</si>
  <si>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</si>
  <si>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</si>
  <si>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</si>
  <si>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</si>
  <si>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</si>
  <si>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</si>
  <si>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</si>
  <si>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</si>
  <si>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</si>
  <si>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</si>
  <si>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</si>
  <si>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</si>
  <si>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</si>
  <si>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</si>
  <si>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</si>
  <si>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</si>
  <si>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</si>
  <si>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</si>
  <si>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</si>
  <si>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</si>
  <si>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</si>
  <si>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</si>
  <si>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</si>
  <si>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</si>
  <si>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</si>
  <si>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</si>
  <si>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</si>
  <si>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</si>
  <si>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</si>
  <si>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</si>
  <si>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</si>
  <si>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</si>
  <si>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</si>
  <si>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</si>
  <si>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</si>
  <si>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</si>
  <si>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</si>
  <si>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</si>
  <si>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</si>
  <si>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</si>
  <si>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</si>
  <si>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</si>
  <si>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</si>
  <si>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</si>
  <si>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</si>
  <si>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</si>
  <si>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</si>
  <si>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</si>
  <si>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</si>
  <si>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</si>
  <si>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</si>
  <si>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</si>
  <si>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</si>
  <si>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</si>
  <si>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</si>
  <si>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</si>
  <si>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</si>
  <si>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</si>
  <si>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</si>
  <si>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</si>
  <si>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</si>
  <si>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</si>
  <si>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</si>
  <si>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</si>
  <si>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</si>
  <si>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</si>
  <si>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</si>
  <si>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</si>
  <si>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</si>
  <si>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</si>
  <si>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</si>
  <si>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</si>
  <si>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</si>
  <si>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</si>
  <si>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</si>
  <si>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</si>
  <si>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</si>
  <si>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</si>
  <si>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</si>
  <si>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</si>
  <si>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</si>
  <si>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</si>
  <si>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</si>
  <si>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</si>
  <si>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</si>
  <si>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</si>
  <si>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</si>
  <si>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</si>
  <si>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</si>
  <si>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</si>
  <si>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</si>
  <si>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</si>
  <si>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</si>
  <si>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</si>
  <si>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</si>
  <si>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</si>
  <si>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</si>
  <si>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</si>
  <si>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</si>
  <si>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</si>
  <si>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</si>
  <si>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</si>
  <si>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</si>
  <si>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</si>
  <si>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</si>
  <si>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</si>
  <si>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</si>
  <si>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</si>
  <si>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</si>
  <si>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</si>
  <si>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</si>
  <si>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</si>
  <si>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</si>
  <si>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</si>
  <si>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</si>
  <si>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</si>
  <si>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</si>
  <si>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</si>
  <si>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</si>
  <si>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</si>
  <si>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</si>
  <si>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</si>
  <si>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</si>
  <si>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</si>
  <si>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</si>
  <si>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</si>
  <si>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</si>
  <si>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</si>
  <si>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</si>
  <si>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</si>
  <si>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</si>
  <si>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</si>
  <si>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</si>
  <si>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</si>
  <si>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</si>
  <si>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</si>
  <si>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</si>
  <si>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</si>
  <si>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</si>
  <si>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</si>
  <si>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</si>
  <si>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</si>
  <si>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</si>
  <si>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</si>
  <si>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</si>
  <si>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</si>
  <si>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</si>
  <si>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</si>
  <si>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</si>
  <si>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</si>
  <si>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</si>
  <si>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</si>
  <si>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</si>
  <si>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</si>
  <si>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</si>
  <si>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</si>
  <si>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</si>
  <si>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</si>
  <si>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</si>
  <si>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</si>
  <si>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</si>
  <si>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</si>
  <si>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</si>
  <si>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</si>
  <si>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</si>
  <si>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</si>
  <si>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</si>
  <si>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</si>
  <si>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</si>
  <si>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</si>
  <si>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</si>
  <si>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</si>
  <si>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</si>
  <si>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</si>
  <si>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</si>
  <si>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</si>
  <si>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</si>
  <si>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</si>
  <si>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</si>
  <si>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</si>
  <si>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</si>
  <si>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</si>
  <si>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</si>
  <si>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</si>
  <si>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</si>
  <si>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</si>
  <si>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</si>
  <si>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</si>
  <si>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</si>
  <si>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</si>
  <si>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</si>
  <si>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</si>
  <si>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</si>
  <si>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</si>
  <si>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</si>
  <si>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</si>
  <si>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</si>
  <si>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</si>
  <si>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</si>
  <si>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</si>
  <si>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</si>
  <si>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</si>
  <si>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</si>
  <si>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</si>
  <si>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</si>
  <si>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</si>
  <si>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</si>
  <si>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</si>
  <si>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</si>
  <si>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</si>
  <si>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</si>
  <si>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</si>
  <si>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</si>
  <si>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</si>
  <si>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</si>
  <si>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</si>
  <si>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</si>
  <si>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</si>
  <si>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</si>
  <si>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</si>
  <si>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</si>
  <si>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</si>
  <si>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</si>
  <si>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</si>
  <si>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</si>
  <si>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</si>
  <si>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</si>
  <si>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</si>
  <si>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</si>
  <si>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</si>
  <si>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</si>
  <si>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</si>
  <si>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</si>
  <si>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</si>
  <si>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</si>
  <si>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</si>
  <si>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</si>
  <si>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</si>
  <si>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</si>
  <si>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</si>
  <si>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</si>
  <si>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</si>
  <si>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</si>
  <si>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</si>
  <si>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</si>
  <si>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</si>
  <si>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</si>
  <si>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</si>
  <si>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</si>
  <si>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</si>
  <si>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</si>
  <si>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</si>
  <si>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</si>
  <si>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</si>
  <si>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</si>
  <si>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</si>
  <si>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</si>
  <si>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</si>
  <si>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</si>
  <si>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</si>
  <si>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</si>
  <si>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</si>
  <si>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</si>
  <si>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</si>
  <si>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</si>
  <si>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</si>
  <si>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</si>
  <si>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</si>
  <si>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</si>
  <si>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</si>
  <si>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</si>
  <si>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</si>
  <si>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</si>
  <si>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</si>
  <si>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</si>
  <si>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</si>
  <si>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</si>
  <si>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</si>
  <si>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</si>
  <si>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</si>
  <si>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</si>
  <si>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</si>
  <si>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</si>
  <si>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</si>
  <si>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</si>
  <si>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</si>
  <si>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</si>
  <si>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</si>
  <si>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</si>
  <si>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</si>
  <si>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</si>
  <si>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</si>
  <si>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</si>
  <si>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</si>
  <si>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</si>
  <si>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</si>
  <si>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</si>
  <si>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</si>
  <si>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</si>
  <si>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</si>
  <si>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</si>
  <si>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</si>
  <si>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</si>
  <si>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</si>
  <si>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</si>
  <si>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</si>
  <si>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</si>
  <si>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</si>
  <si>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</si>
  <si>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</si>
  <si>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</si>
  <si>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</si>
  <si>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</si>
  <si>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</si>
  <si>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</si>
  <si>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</si>
  <si>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</si>
  <si>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</si>
  <si>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</si>
  <si>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</si>
  <si>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</si>
  <si>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</si>
  <si>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</si>
  <si>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</si>
  <si>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</si>
  <si>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</si>
  <si>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</si>
  <si>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</si>
  <si>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</si>
  <si>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</si>
  <si>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</si>
  <si>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</si>
  <si>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</si>
  <si>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</si>
  <si>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</si>
  <si>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</si>
  <si>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</si>
  <si>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</si>
  <si>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</si>
  <si>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</si>
  <si>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</si>
  <si>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</si>
  <si>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</si>
  <si>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</si>
  <si>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</si>
  <si>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</si>
  <si>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</si>
  <si>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</si>
  <si>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</si>
  <si>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</si>
  <si>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</si>
  <si>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</si>
  <si>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</si>
  <si>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</si>
  <si>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</si>
  <si>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</si>
  <si>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</si>
  <si>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</si>
  <si>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</si>
  <si>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</si>
  <si>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</si>
  <si>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</si>
  <si>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</si>
  <si>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</si>
  <si>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</si>
  <si>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</si>
  <si>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</si>
  <si>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</si>
  <si>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</si>
  <si>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</si>
  <si>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</si>
  <si>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</si>
  <si>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</si>
  <si>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</si>
  <si>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</si>
  <si>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</si>
  <si>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</si>
  <si>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</si>
  <si>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</si>
  <si>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</si>
  <si>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</si>
  <si>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</si>
  <si>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</si>
  <si>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</si>
  <si>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</si>
  <si>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</si>
  <si>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</si>
  <si>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</si>
  <si>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</si>
  <si>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</si>
  <si>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</si>
  <si>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</si>
  <si>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</si>
  <si>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</si>
  <si>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</si>
  <si>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</si>
  <si>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</si>
  <si>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</si>
  <si>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</si>
  <si>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</si>
  <si>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</si>
  <si>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</si>
  <si>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</si>
  <si>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</si>
  <si>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</si>
  <si>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</si>
  <si>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</si>
  <si>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</si>
  <si>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</si>
  <si>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</si>
  <si>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</si>
  <si>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</si>
  <si>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</si>
  <si>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</si>
  <si>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</si>
  <si>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</si>
  <si>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</si>
  <si>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</si>
  <si>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</si>
  <si>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</si>
  <si>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</si>
  <si>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 xml:space="preserve">      其他社会保障和就业支出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</si>
  <si>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</si>
  <si>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</si>
  <si>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</si>
  <si>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</si>
  <si>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</si>
  <si>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</si>
  <si>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</si>
  <si>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</si>
  <si>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</si>
  <si>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</si>
  <si>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</si>
  <si>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</si>
  <si>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</si>
  <si>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</si>
  <si>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</si>
  <si>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</si>
  <si>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</si>
  <si>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</si>
  <si>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</si>
  <si>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</si>
  <si>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</si>
  <si>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</si>
  <si>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</si>
  <si>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</si>
  <si>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</si>
  <si>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</si>
  <si>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</si>
  <si>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</si>
  <si>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</si>
  <si>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</si>
  <si>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</si>
  <si>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</si>
  <si>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</si>
  <si>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</si>
  <si>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</si>
  <si>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</si>
  <si>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</si>
  <si>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</si>
  <si>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</si>
  <si>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</si>
  <si>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</si>
  <si>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</si>
  <si>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</si>
  <si>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</si>
  <si>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</si>
  <si>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</si>
  <si>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</si>
  <si>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</si>
  <si>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</si>
  <si>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</si>
  <si>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</si>
  <si>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</si>
  <si>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</si>
  <si>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</si>
  <si>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</si>
  <si>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</si>
  <si>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</si>
  <si>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</si>
  <si>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</si>
  <si>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</si>
  <si>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</si>
  <si>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</si>
  <si>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</si>
  <si>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</si>
  <si>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</si>
  <si>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</si>
  <si>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</si>
  <si>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</si>
  <si>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</si>
  <si>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</si>
  <si>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</si>
  <si>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</si>
  <si>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</si>
  <si>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</si>
  <si>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</si>
  <si>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</si>
  <si>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</si>
  <si>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</si>
  <si>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</si>
  <si>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</si>
  <si>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</si>
  <si>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</si>
  <si>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</si>
  <si>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</si>
  <si>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</si>
  <si>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</si>
  <si>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</si>
  <si>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</si>
  <si>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</si>
  <si>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</si>
  <si>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</si>
  <si>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</si>
  <si>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</si>
  <si>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</si>
  <si>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</si>
  <si>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</si>
  <si>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</si>
  <si>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</si>
  <si>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</si>
  <si>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</si>
  <si>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</si>
  <si>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</si>
  <si>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</si>
  <si>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</si>
  <si>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</si>
  <si>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</si>
  <si>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</si>
  <si>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</si>
  <si>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</si>
  <si>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</si>
  <si>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</si>
  <si>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</si>
  <si>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</si>
  <si>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</si>
  <si>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</si>
  <si>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</si>
  <si>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</si>
  <si>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</si>
  <si>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</si>
  <si>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</si>
  <si>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</si>
  <si>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</si>
  <si>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</si>
  <si>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</si>
  <si>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</si>
  <si>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</si>
  <si>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</si>
  <si>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</si>
  <si>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</si>
  <si>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</si>
  <si>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</si>
  <si>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</si>
  <si>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</si>
  <si>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国家重点风景区规划与保护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</si>
  <si>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</si>
  <si>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</si>
  <si>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</si>
  <si>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</si>
  <si>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</si>
  <si>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</si>
  <si>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</si>
  <si>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</si>
  <si>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</si>
  <si>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</si>
  <si>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</si>
  <si>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</si>
  <si>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</si>
  <si>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</si>
  <si>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</si>
  <si>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</si>
  <si>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</si>
  <si>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</si>
  <si>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</si>
  <si>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</si>
  <si>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</si>
  <si>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</si>
  <si>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农业生产支持补贴</t>
  </si>
  <si>
    <t xml:space="preserve">      农业组织化与产业化经营</t>
  </si>
  <si>
    <t xml:space="preserve">      农产品加工与促销</t>
  </si>
  <si>
    <t xml:space="preserve">      农村公益事业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</si>
  <si>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</si>
  <si>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</si>
  <si>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</si>
  <si>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</si>
  <si>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</si>
  <si>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</si>
  <si>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</si>
  <si>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</si>
  <si>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</si>
  <si>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</si>
  <si>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</si>
  <si>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</si>
  <si>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林业自然保护区</t>
  </si>
  <si>
    <t xml:space="preserve">      动植物保护</t>
  </si>
  <si>
    <t xml:space="preserve">      湿地保护</t>
  </si>
  <si>
    <t xml:space="preserve">      林业执法与监督</t>
  </si>
  <si>
    <t xml:space="preserve">      林业检疫检测</t>
  </si>
  <si>
    <t xml:space="preserve">      防沙治沙</t>
  </si>
  <si>
    <t xml:space="preserve">      林业质量安全</t>
  </si>
  <si>
    <t xml:space="preserve">      林业工程与项目管理</t>
  </si>
  <si>
    <t xml:space="preserve">      林业对外合作与交流</t>
  </si>
  <si>
    <t xml:space="preserve">      林业产业化</t>
  </si>
  <si>
    <t xml:space="preserve">      信息管理</t>
  </si>
  <si>
    <t xml:space="preserve">      林业政策制定与宣传</t>
  </si>
  <si>
    <t xml:space="preserve">      林业资金审计稽查</t>
  </si>
  <si>
    <t xml:space="preserve">      林区公共支出</t>
  </si>
  <si>
    <t xml:space="preserve">      林业贷款贴息</t>
  </si>
  <si>
    <t xml:space="preserve">      成品油价格改革对林业的补贴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</si>
  <si>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</si>
  <si>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</si>
  <si>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</si>
  <si>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</si>
  <si>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</si>
  <si>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</si>
  <si>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</si>
  <si>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</si>
  <si>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</si>
  <si>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</si>
  <si>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</si>
  <si>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</si>
  <si>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</si>
  <si>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</si>
  <si>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</si>
  <si>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</si>
  <si>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</si>
  <si>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</si>
  <si>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</si>
  <si>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</si>
  <si>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</si>
  <si>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砂石资源费支出</t>
  </si>
  <si>
    <t xml:space="preserve">      水利建设移民支出</t>
  </si>
  <si>
    <t xml:space="preserve">      农村人畜饮水</t>
  </si>
  <si>
    <t xml:space="preserve">      其他水利支出</t>
  </si>
  <si>
    <t xml:space="preserve">    南水北调</t>
  </si>
  <si>
    <t xml:space="preserve">      南水北调工程建设</t>
  </si>
  <si>
    <t xml:space="preserve">      政策研究与信息管理</t>
  </si>
  <si>
    <t xml:space="preserve">      工程稽查</t>
  </si>
  <si>
    <t xml:space="preserve">      前期工作</t>
  </si>
  <si>
    <t xml:space="preserve">      南水北调技术推广</t>
  </si>
  <si>
    <t xml:space="preserve">      环境、移民及水资源管理与保护</t>
  </si>
  <si>
    <t xml:space="preserve">      其他南水北调支出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</si>
  <si>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</si>
  <si>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</si>
  <si>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</si>
  <si>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</si>
  <si>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</si>
  <si>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</si>
  <si>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</si>
  <si>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</si>
  <si>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</si>
  <si>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</si>
  <si>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</si>
  <si>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创新示范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</si>
  <si>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</si>
  <si>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</si>
  <si>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</si>
  <si>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</si>
  <si>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</si>
  <si>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</si>
  <si>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</si>
  <si>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</si>
  <si>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</si>
  <si>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</si>
  <si>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</si>
  <si>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</si>
  <si>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</si>
  <si>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</si>
  <si>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</si>
  <si>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</si>
  <si>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</si>
  <si>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大豆目标价格补贴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</si>
  <si>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</si>
  <si>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</si>
  <si>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</si>
  <si>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</si>
  <si>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</si>
  <si>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</si>
  <si>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</si>
  <si>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</si>
  <si>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</si>
  <si>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</si>
  <si>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</si>
  <si>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</si>
  <si>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</si>
  <si>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</si>
  <si>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</si>
  <si>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</si>
  <si>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</si>
  <si>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</si>
  <si>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</si>
  <si>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</si>
  <si>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</si>
  <si>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</si>
  <si>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</si>
  <si>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</si>
  <si>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</si>
  <si>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</si>
  <si>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</si>
  <si>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</si>
  <si>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</si>
  <si>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</si>
  <si>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</si>
  <si>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</si>
  <si>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</si>
  <si>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</si>
  <si>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</si>
  <si>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</si>
  <si>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</si>
  <si>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</si>
  <si>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</si>
  <si>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</si>
  <si>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</si>
  <si>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</si>
  <si>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</si>
  <si>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</si>
  <si>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</si>
  <si>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</si>
  <si>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</si>
  <si>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</si>
  <si>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</si>
  <si>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</si>
  <si>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</si>
  <si>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</si>
  <si>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</si>
  <si>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</si>
  <si>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</si>
  <si>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</si>
  <si>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</si>
  <si>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</si>
  <si>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</si>
  <si>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</si>
  <si>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</si>
  <si>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</si>
  <si>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</si>
  <si>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</si>
  <si>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</si>
  <si>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</si>
  <si>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</si>
  <si>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</si>
  <si>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</si>
  <si>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</si>
  <si>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</si>
  <si>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</si>
  <si>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</si>
  <si>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</si>
  <si>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</si>
  <si>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</si>
  <si>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</si>
  <si>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</si>
  <si>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</si>
  <si>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</si>
  <si>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</si>
  <si>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</si>
  <si>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</si>
  <si>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</si>
  <si>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</si>
  <si>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</si>
  <si>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</si>
  <si>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</si>
  <si>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</si>
  <si>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</si>
  <si>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</si>
  <si>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</si>
  <si>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国有企业监事会专项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</si>
  <si>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</si>
  <si>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</si>
  <si>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</si>
  <si>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</si>
  <si>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</si>
  <si>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</t>
  </si>
  <si>
    <t xml:space="preserve">      黄金事务</t>
  </si>
  <si>
    <t xml:space="preserve">      建设项目贷款贴息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</si>
  <si>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</si>
  <si>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</si>
  <si>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</si>
  <si>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</si>
  <si>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</si>
  <si>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</si>
  <si>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</si>
  <si>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</si>
  <si>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</si>
  <si>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</si>
  <si>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</si>
  <si>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</si>
  <si>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旅游行业业务管理</t>
  </si>
  <si>
    <t xml:space="preserve">      其他旅游业管理与服务支出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</si>
  <si>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</si>
  <si>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</si>
  <si>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</si>
  <si>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</si>
  <si>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</si>
  <si>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</si>
  <si>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</si>
  <si>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</si>
  <si>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</si>
  <si>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</si>
  <si>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</si>
  <si>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商业银行贷款贴息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</si>
  <si>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</si>
  <si>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</si>
  <si>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</si>
  <si>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</si>
  <si>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</si>
  <si>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</si>
  <si>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</si>
  <si>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</si>
  <si>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</si>
  <si>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</si>
  <si>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</si>
  <si>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</si>
  <si>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国土资源事务</t>
  </si>
  <si>
    <t xml:space="preserve">      国土资源规划及管理</t>
  </si>
  <si>
    <t xml:space="preserve">      土地资源调查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</si>
  <si>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</si>
  <si>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</si>
  <si>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</si>
  <si>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国土资源调查</t>
  </si>
  <si>
    <t xml:space="preserve">      国土整治</t>
  </si>
  <si>
    <t xml:space="preserve">      地质灾害防治</t>
  </si>
  <si>
    <t xml:space="preserve">      土地资源储备支出</t>
  </si>
  <si>
    <t xml:space="preserve">      地质矿产资源与环境调查</t>
  </si>
  <si>
    <t xml:space="preserve">      地质矿产资源利用与保护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</si>
  <si>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</si>
  <si>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</si>
  <si>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</si>
  <si>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其他国土资源事务支出</t>
  </si>
  <si>
    <t xml:space="preserve">    海洋管理事务</t>
  </si>
  <si>
    <t xml:space="preserve">      海域使用管理</t>
  </si>
  <si>
    <t xml:space="preserve">      海洋环境保护与监测</t>
  </si>
  <si>
    <t xml:space="preserve">      海洋调查评价</t>
  </si>
  <si>
    <t xml:space="preserve">      海洋权益维护</t>
  </si>
  <si>
    <t xml:space="preserve">      海洋执法监察</t>
  </si>
  <si>
    <t xml:space="preserve">      海洋防灾减灾</t>
  </si>
  <si>
    <t xml:space="preserve">      海洋卫星</t>
  </si>
  <si>
    <t xml:space="preserve">      极地考察</t>
  </si>
  <si>
    <t xml:space="preserve">      海洋矿产资源勘探研究</t>
  </si>
  <si>
    <t xml:space="preserve">      海港航标维护</t>
  </si>
  <si>
    <t xml:space="preserve">      海水淡化</t>
  </si>
  <si>
    <t xml:space="preserve">      无居民海岛使用金支出</t>
  </si>
  <si>
    <t xml:space="preserve">      海岛和海域保护</t>
  </si>
  <si>
    <t xml:space="preserve">      其他海洋管理事务支出</t>
  </si>
  <si>
    <t xml:space="preserve">    测绘事务</t>
  </si>
  <si>
    <t xml:space="preserve">      基础测绘</t>
  </si>
  <si>
    <t xml:space="preserve">      航空摄影</t>
  </si>
  <si>
    <t xml:space="preserve">      测绘工程建设</t>
  </si>
  <si>
    <t xml:space="preserve">      其他测绘事务支出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</si>
  <si>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</si>
  <si>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</si>
  <si>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</si>
  <si>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</si>
  <si>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</si>
  <si>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</si>
  <si>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</si>
  <si>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</si>
  <si>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</si>
  <si>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</si>
  <si>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</si>
  <si>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</si>
  <si>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</si>
  <si>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</si>
  <si>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</si>
  <si>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</si>
  <si>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</si>
  <si>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</si>
  <si>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</si>
  <si>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</si>
  <si>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</si>
  <si>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</si>
  <si>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其他国土海洋气象等支出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</si>
  <si>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</si>
  <si>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</si>
  <si>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</si>
  <si>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</si>
  <si>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</si>
  <si>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</si>
  <si>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</si>
  <si>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</si>
  <si>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</si>
  <si>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</si>
  <si>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</si>
  <si>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</si>
  <si>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</si>
  <si>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</si>
  <si>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</si>
  <si>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</si>
  <si>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</si>
  <si>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</si>
  <si>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</si>
  <si>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</si>
  <si>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</si>
  <si>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</si>
  <si>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</si>
  <si>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</si>
  <si>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</si>
  <si>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</si>
  <si>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</si>
  <si>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</si>
  <si>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</si>
  <si>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</si>
  <si>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</si>
  <si>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</si>
  <si>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</si>
  <si>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</si>
  <si>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</si>
  <si>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</si>
  <si>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</si>
  <si>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</si>
  <si>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</si>
  <si>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石油储备支出</t>
  </si>
  <si>
    <t xml:space="preserve">      天然铀能源储备</t>
  </si>
  <si>
    <t xml:space="preserve">      煤炭储备</t>
  </si>
  <si>
    <t xml:space="preserve">      其他能源储备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</si>
  <si>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</si>
  <si>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</si>
  <si>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</si>
  <si>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</si>
  <si>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</si>
  <si>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</si>
  <si>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</si>
  <si>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</si>
  <si>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</si>
  <si>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</si>
  <si>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</si>
  <si>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</si>
  <si>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</si>
  <si>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</si>
  <si>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</si>
  <si>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</si>
  <si>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</si>
  <si>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</si>
  <si>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</si>
  <si>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</si>
  <si>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</si>
  <si>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</si>
  <si>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</si>
  <si>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</si>
  <si>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 xml:space="preserve">    年初预留</t>
  </si>
  <si>
    <t>否</t>
  </si>
  <si>
    <t>表四</t>
  </si>
  <si>
    <t>市级一般公共预算收入</t>
  </si>
  <si>
    <t>下级上解收入</t>
  </si>
  <si>
    <t>表五</t>
  </si>
  <si>
    <t>执行数</t>
  </si>
  <si>
    <t>是</t>
  </si>
  <si>
    <t>市级一般公共预算支出</t>
  </si>
  <si>
    <t>地方政府一般债务转贷支出</t>
  </si>
  <si>
    <t xml:space="preserve">   新增一般债券转贷支出</t>
  </si>
  <si>
    <t xml:space="preserve">   置换一般债券转贷支出</t>
  </si>
  <si>
    <t>补助下级支出</t>
  </si>
  <si>
    <t xml:space="preserve">   返还性支出</t>
  </si>
  <si>
    <t xml:space="preserve">    一般性转移支付</t>
  </si>
  <si>
    <t xml:space="preserve">    专项转移支付</t>
  </si>
  <si>
    <t>表六</t>
  </si>
  <si>
    <t>表七</t>
  </si>
  <si>
    <t>一、农网还贷资金收入</t>
  </si>
  <si>
    <t>二、国家电影事业发展专项资金收入</t>
  </si>
  <si>
    <t>三、国有土地收益基金收入</t>
  </si>
  <si>
    <t>四、农业土地开发资金收入</t>
  </si>
  <si>
    <t>五、国有土地使用权出让收入</t>
  </si>
  <si>
    <t>　土地出让价款收入</t>
  </si>
  <si>
    <t>　补缴的土地价款</t>
  </si>
  <si>
    <t>　划拨土地收入</t>
  </si>
  <si>
    <t>　缴纳新增建设用地土地有偿使用费</t>
  </si>
  <si>
    <t>　其他土地出让收入</t>
  </si>
  <si>
    <t>六、大中型水库库区基金收入</t>
  </si>
  <si>
    <t>七、彩票公益金收入</t>
  </si>
  <si>
    <t>　福利彩票公益金收入</t>
  </si>
  <si>
    <t>　体育彩票公益金收入</t>
  </si>
  <si>
    <t>八、城市基础设施配套费收入</t>
  </si>
  <si>
    <t>九、小型水库移民扶助基金收入</t>
  </si>
  <si>
    <t>十、国家重大水利工程建设基金收入</t>
  </si>
  <si>
    <t>十一、车辆通行费</t>
  </si>
  <si>
    <t>十三、污水处理费收入</t>
  </si>
  <si>
    <t>十四、彩票发行机构和彩票销售机构的业务费用</t>
  </si>
  <si>
    <t>十五、其他政府性基金收入</t>
  </si>
  <si>
    <t>十六、专项债券对应项目专项收入</t>
  </si>
  <si>
    <t>　土地储备专项债券对应项目专项收入</t>
  </si>
  <si>
    <t>　政府收费公路专项债券对应项目专项收入</t>
  </si>
  <si>
    <t>　其他地方自行试点项目收益专项债券对应项目专项收入</t>
  </si>
  <si>
    <t>全市政府性基金预算收入</t>
  </si>
  <si>
    <t>地方政府专项债务转贷收入</t>
  </si>
  <si>
    <t xml:space="preserve">   新增专项债券转贷收入</t>
  </si>
  <si>
    <t xml:space="preserve">   置换专项债券转贷收入</t>
  </si>
  <si>
    <t>政府性基金上级补助收入</t>
  </si>
  <si>
    <t>表八</t>
  </si>
  <si>
    <t>207</t>
  </si>
  <si>
    <t>一、文化体育与传媒支出</t>
  </si>
  <si>
    <t>20707</t>
  </si>
  <si>
    <t>　 国家电影事业发展专项资金及对应专项债务收入安排的支出</t>
  </si>
  <si>
    <t>2070701</t>
  </si>
  <si>
    <t>　 　资助国产影片放映</t>
  </si>
  <si>
    <t>2070702</t>
  </si>
  <si>
    <t>　 　资助城市影院</t>
  </si>
  <si>
    <t>2070703</t>
  </si>
  <si>
    <t>　 　资助少数民族电影译制</t>
  </si>
  <si>
    <t>2070799</t>
  </si>
  <si>
    <t>　 　其他国家电影事业发展专项资金支出</t>
  </si>
  <si>
    <t>208</t>
  </si>
  <si>
    <t>二、社会保障和就业支出</t>
  </si>
  <si>
    <t>20822</t>
  </si>
  <si>
    <t>　 大中型水库移民后期扶持基金支出</t>
  </si>
  <si>
    <t>2082201</t>
  </si>
  <si>
    <t>　 　移民补助</t>
  </si>
  <si>
    <t>2082202</t>
  </si>
  <si>
    <t>　 　基础设施建设和经济发展</t>
  </si>
  <si>
    <t>2082299</t>
  </si>
  <si>
    <t>　 　其他大中型水库移民后期扶持基金支出</t>
  </si>
  <si>
    <t>20823</t>
  </si>
  <si>
    <t>　 小型水库移民扶助基金及对应专项债务收入安排的支出</t>
  </si>
  <si>
    <t>2082301</t>
  </si>
  <si>
    <t>2082302</t>
  </si>
  <si>
    <t>2082399</t>
  </si>
  <si>
    <t>　 　其他小型水库移民扶助基金支出</t>
  </si>
  <si>
    <t>211</t>
  </si>
  <si>
    <t>三、节能环保支出</t>
  </si>
  <si>
    <t>21160</t>
  </si>
  <si>
    <t>　 可再生能源电价附加收入安排的支出</t>
  </si>
  <si>
    <t>21161</t>
  </si>
  <si>
    <t>　 废弃电器电子产品处理基金支出</t>
  </si>
  <si>
    <t>2116101</t>
  </si>
  <si>
    <t>　 　回收处理费用补贴</t>
  </si>
  <si>
    <t>2116102</t>
  </si>
  <si>
    <t>　 　信息系统建设</t>
  </si>
  <si>
    <t>2116103</t>
  </si>
  <si>
    <t>　 　基金征管经费</t>
  </si>
  <si>
    <t>2116104</t>
  </si>
  <si>
    <t>　 　其他废弃电器电子产品处理基金支出</t>
  </si>
  <si>
    <t>212</t>
  </si>
  <si>
    <t>四、城乡社区支出</t>
  </si>
  <si>
    <t>21208</t>
  </si>
  <si>
    <t>　 国有土地使用权出让收入及对应专项债务收入安排的支出</t>
  </si>
  <si>
    <t>2120801</t>
  </si>
  <si>
    <t>　 　征地和拆迁补偿支出</t>
  </si>
  <si>
    <t>2120802</t>
  </si>
  <si>
    <t>　 　土地开发支出</t>
  </si>
  <si>
    <t>2120803</t>
  </si>
  <si>
    <t>　 　城市建设支出</t>
  </si>
  <si>
    <t>2120804</t>
  </si>
  <si>
    <t>　 　农村基础设施建设支出</t>
  </si>
  <si>
    <t>2120805</t>
  </si>
  <si>
    <t>　 　补助被征地农民支出</t>
  </si>
  <si>
    <t>2120806</t>
  </si>
  <si>
    <t>　 　土地出让业务支出</t>
  </si>
  <si>
    <t>2120807</t>
  </si>
  <si>
    <t>　 　廉租住房支出</t>
  </si>
  <si>
    <t>2120809</t>
  </si>
  <si>
    <t>　 　支付破产或改制企业职工安置费</t>
  </si>
  <si>
    <t>2120810</t>
  </si>
  <si>
    <t>　 　棚户区改造支出</t>
  </si>
  <si>
    <t>2120811</t>
  </si>
  <si>
    <t>　 　公共租赁住房支出</t>
  </si>
  <si>
    <t>2120813</t>
  </si>
  <si>
    <t>　 　保障性住房租金补贴</t>
  </si>
  <si>
    <t>2120899</t>
  </si>
  <si>
    <t>　 　其他国有土地使用权出让收入安排的支出</t>
  </si>
  <si>
    <t>21210</t>
  </si>
  <si>
    <t>　 国有土地收益基金及对应专项债务收入安排的支出</t>
  </si>
  <si>
    <t>2121001</t>
  </si>
  <si>
    <t>2121002</t>
  </si>
  <si>
    <t>2121099</t>
  </si>
  <si>
    <t>　 　其他国有土地收益基金支出</t>
  </si>
  <si>
    <t>21211</t>
  </si>
  <si>
    <t>　 农业土地开发资金及对应专项债务收入安排的支出</t>
  </si>
  <si>
    <t>21213</t>
  </si>
  <si>
    <t>　 城市基础设施配套费及对应专项债务收入安排的支出</t>
  </si>
  <si>
    <t>2121301</t>
  </si>
  <si>
    <t>　 　城市公共设施</t>
  </si>
  <si>
    <t>2121302</t>
  </si>
  <si>
    <t>　 　城市环境卫生</t>
  </si>
  <si>
    <t>2121303</t>
  </si>
  <si>
    <t>　 　公有房屋</t>
  </si>
  <si>
    <t>2121304</t>
  </si>
  <si>
    <t>　 　城市防洪</t>
  </si>
  <si>
    <t>2121399</t>
  </si>
  <si>
    <t>　 　其他城市基础设施配套费安排的支出</t>
  </si>
  <si>
    <t>21214</t>
  </si>
  <si>
    <t>　 污水处理费收入及对应专项债务收入安排的支出</t>
  </si>
  <si>
    <t>213</t>
  </si>
  <si>
    <t>五、农林水支出</t>
  </si>
  <si>
    <t>21360</t>
  </si>
  <si>
    <t>　 新菜地开发建设基金及对应专项债务收入安排的支出</t>
  </si>
  <si>
    <t>2136001</t>
  </si>
  <si>
    <t>　 　开发新菜地工程</t>
  </si>
  <si>
    <t>2136002</t>
  </si>
  <si>
    <t>　 　改造老菜地工程</t>
  </si>
  <si>
    <t>2136003</t>
  </si>
  <si>
    <t>　 　设备购置</t>
  </si>
  <si>
    <t>2136004</t>
  </si>
  <si>
    <t>　 　技术培训与推广</t>
  </si>
  <si>
    <t>2136099</t>
  </si>
  <si>
    <t>　 　其他新菜地开发建设基金支出</t>
  </si>
  <si>
    <t>21366</t>
  </si>
  <si>
    <t>　 大中型水库库区基金及对应专项债务收入安排的支出</t>
  </si>
  <si>
    <t>2136601</t>
  </si>
  <si>
    <t>2136602</t>
  </si>
  <si>
    <t>　 　解决移民遗留问题</t>
  </si>
  <si>
    <t>2136603</t>
  </si>
  <si>
    <t>　 　库区防护工程维护</t>
  </si>
  <si>
    <t>2136699</t>
  </si>
  <si>
    <t>　 　其他大中型水库库区基金支出</t>
  </si>
  <si>
    <t>21367</t>
  </si>
  <si>
    <t>　 三峡水库库区基金支出</t>
  </si>
  <si>
    <t>2136701</t>
  </si>
  <si>
    <t>2136702</t>
  </si>
  <si>
    <t>2136703</t>
  </si>
  <si>
    <t>　 　库区维护和管理</t>
  </si>
  <si>
    <t>2136799</t>
  </si>
  <si>
    <t>　 　其他三峡水库库区基金支出</t>
  </si>
  <si>
    <t>21369</t>
  </si>
  <si>
    <t>　 国家重大水利工程建设基金及对应专项债务收入安排的支出</t>
  </si>
  <si>
    <t>　 　南水北调工程建设</t>
  </si>
  <si>
    <t>2136902</t>
  </si>
  <si>
    <t>　 　三峡工程后续工作</t>
  </si>
  <si>
    <t>2136903</t>
  </si>
  <si>
    <t>　 　地方重大水利工程建设</t>
  </si>
  <si>
    <t>2136999</t>
  </si>
  <si>
    <t>　 　其他重大水利工程建设基金支出</t>
  </si>
  <si>
    <t>214</t>
  </si>
  <si>
    <t>六、交通运输支出</t>
  </si>
  <si>
    <t>21460</t>
  </si>
  <si>
    <t>　 海南省高等级公路车辆通行附加费及对应专项债务收入安排的支出</t>
  </si>
  <si>
    <t>2146001</t>
  </si>
  <si>
    <t>　 　公路建设</t>
  </si>
  <si>
    <t>2146002</t>
  </si>
  <si>
    <t>　 　公路养护</t>
  </si>
  <si>
    <t>2146003</t>
  </si>
  <si>
    <t>　 　公路还贷</t>
  </si>
  <si>
    <t>2146099</t>
  </si>
  <si>
    <t>　 　其他海南省高等级公路车辆通行附加费安排的支出</t>
  </si>
  <si>
    <t>21462</t>
  </si>
  <si>
    <t>　 车辆通行费及对应专项债务收入安排的支出</t>
  </si>
  <si>
    <t>2146201</t>
  </si>
  <si>
    <t>2146202</t>
  </si>
  <si>
    <t>　 　政府还贷公路养护</t>
  </si>
  <si>
    <t>2146203</t>
  </si>
  <si>
    <t>　 　政府还贷公路管理</t>
  </si>
  <si>
    <t>2146299</t>
  </si>
  <si>
    <t>　 　其他车辆通行费安排的支出</t>
  </si>
  <si>
    <t>21463</t>
  </si>
  <si>
    <t>　 港口建设费及对应债务收入安排的支出</t>
  </si>
  <si>
    <t>2146301</t>
  </si>
  <si>
    <t>　 　港口设施</t>
  </si>
  <si>
    <t>2146302</t>
  </si>
  <si>
    <t>　 　航道建设和维护</t>
  </si>
  <si>
    <t>2146303</t>
  </si>
  <si>
    <t>　 　航运保障系统建设</t>
  </si>
  <si>
    <t>2146399</t>
  </si>
  <si>
    <t>　 　其他港口建设费安排的支出</t>
  </si>
  <si>
    <t>21464</t>
  </si>
  <si>
    <t>　 铁路建设基金支出</t>
  </si>
  <si>
    <t>2146401</t>
  </si>
  <si>
    <t>　 　铁路建设投资</t>
  </si>
  <si>
    <t>2146402</t>
  </si>
  <si>
    <t>　 　购置铁路机车车辆</t>
  </si>
  <si>
    <t>2146403</t>
  </si>
  <si>
    <t>　 　铁路还贷</t>
  </si>
  <si>
    <t>2146404</t>
  </si>
  <si>
    <t>　 　建设项目铺底资金</t>
  </si>
  <si>
    <t>2146405</t>
  </si>
  <si>
    <t>　 　勘测设计</t>
  </si>
  <si>
    <t>2146406</t>
  </si>
  <si>
    <t>　 　注册资本金</t>
  </si>
  <si>
    <t>2146407</t>
  </si>
  <si>
    <t>　 　周转资金</t>
  </si>
  <si>
    <t>2146499</t>
  </si>
  <si>
    <t>　 　其他铁路建设基金支出</t>
  </si>
  <si>
    <t>　 船舶油污损害赔偿基金支出</t>
  </si>
  <si>
    <t>2146801</t>
  </si>
  <si>
    <t>　 　应急处置费用</t>
  </si>
  <si>
    <t>2146802</t>
  </si>
  <si>
    <t>　 　控制清除污染</t>
  </si>
  <si>
    <t>2146803</t>
  </si>
  <si>
    <t>　 　损失补偿</t>
  </si>
  <si>
    <t>　 　生态恢复</t>
  </si>
  <si>
    <t>　 　监视监测</t>
  </si>
  <si>
    <t>　 　其他船舶油污损害赔偿基金支出</t>
  </si>
  <si>
    <t>　 民航发展基金支出</t>
  </si>
  <si>
    <t>2146901</t>
  </si>
  <si>
    <t>　 　民航机场建设</t>
  </si>
  <si>
    <t>　 　空管系统建设</t>
  </si>
  <si>
    <t>　 　民航安全</t>
  </si>
  <si>
    <t>　 　航线和机场补贴</t>
  </si>
  <si>
    <t>　 　民航节能减排</t>
  </si>
  <si>
    <t>　 　通用航空发展</t>
  </si>
  <si>
    <t>　 　征管经费</t>
  </si>
  <si>
    <t>　 　其他民航发展基金支出</t>
  </si>
  <si>
    <t>215</t>
  </si>
  <si>
    <t>七、资源勘探信息等支出</t>
  </si>
  <si>
    <t>21560</t>
  </si>
  <si>
    <t>　 散装水泥专项资金及对应专项债务收入安排的支出</t>
  </si>
  <si>
    <t>2156001</t>
  </si>
  <si>
    <t>　 　建设专用设施</t>
  </si>
  <si>
    <t>2156002</t>
  </si>
  <si>
    <t>　 　专用设备购置和维修</t>
  </si>
  <si>
    <t>2156003</t>
  </si>
  <si>
    <t>　 　贷款贴息</t>
  </si>
  <si>
    <t>2156004</t>
  </si>
  <si>
    <t>　 　技术研发与推广</t>
  </si>
  <si>
    <t>2156005</t>
  </si>
  <si>
    <t>　 　宣传</t>
  </si>
  <si>
    <t>2156099</t>
  </si>
  <si>
    <t>　 　其他散装水泥专项资金支出</t>
  </si>
  <si>
    <t>21562</t>
  </si>
  <si>
    <t>　 农网还贷资金支出</t>
  </si>
  <si>
    <t>2156202</t>
  </si>
  <si>
    <t>　 　地方农网还贷资金支出</t>
  </si>
  <si>
    <t>2156299</t>
  </si>
  <si>
    <t>　 　其他农网还贷资金支出</t>
  </si>
  <si>
    <t>216</t>
  </si>
  <si>
    <t>八、商业服务业等支出</t>
  </si>
  <si>
    <t>21660</t>
  </si>
  <si>
    <t>　 旅游发展基金支出</t>
  </si>
  <si>
    <t>2166001</t>
  </si>
  <si>
    <t>　 　宣传促销</t>
  </si>
  <si>
    <t>2166002</t>
  </si>
  <si>
    <t>　 　行业规划</t>
  </si>
  <si>
    <t>2166003</t>
  </si>
  <si>
    <t>　 　旅游事业补助</t>
  </si>
  <si>
    <t>2166004</t>
  </si>
  <si>
    <t>　 　地方旅游开发项目补助</t>
  </si>
  <si>
    <t>2166099</t>
  </si>
  <si>
    <t>　 　其他旅游发展基金支出</t>
  </si>
  <si>
    <t>229</t>
  </si>
  <si>
    <t>九、其他支出</t>
  </si>
  <si>
    <t>22904</t>
  </si>
  <si>
    <t>　 其他政府性基金及对应专项债务收入安排的支出</t>
  </si>
  <si>
    <t>22908</t>
  </si>
  <si>
    <t>　 彩票发行销售机构业务费安排的支出</t>
  </si>
  <si>
    <t>2290802</t>
  </si>
  <si>
    <t>　 　福利彩票发行机构的业务费支出</t>
  </si>
  <si>
    <t>2290803</t>
  </si>
  <si>
    <t>　 　体育彩票发行机构的业务费支出</t>
  </si>
  <si>
    <t>2290804</t>
  </si>
  <si>
    <t>　 　福利彩票销售机构的业务费支出</t>
  </si>
  <si>
    <t>2290805</t>
  </si>
  <si>
    <t>　 　体育彩票销售机构的业务费支出</t>
  </si>
  <si>
    <t>2290806</t>
  </si>
  <si>
    <t>　 　彩票兑奖周转金支出</t>
  </si>
  <si>
    <t>2290807</t>
  </si>
  <si>
    <t>　 　彩票发行销售风险基金支出</t>
  </si>
  <si>
    <t>2290808</t>
  </si>
  <si>
    <t>　 　彩票市场调控资金支出</t>
  </si>
  <si>
    <t>　 　其他彩票发行销售机构业务费安排的支出</t>
  </si>
  <si>
    <t>22960</t>
  </si>
  <si>
    <t>　 彩票公益金及对应专项债务收入安排的支出</t>
  </si>
  <si>
    <t>2296002</t>
  </si>
  <si>
    <t>　 　用于社会福利的彩票公益金支出</t>
  </si>
  <si>
    <t>2296003</t>
  </si>
  <si>
    <t>　 　用于体育事业的彩票公益金支出</t>
  </si>
  <si>
    <t>2296004</t>
  </si>
  <si>
    <t>　 　用于教育事业的彩票公益金支出</t>
  </si>
  <si>
    <t>2296005</t>
  </si>
  <si>
    <t>　 　用于红十字事业的彩票公益金支出</t>
  </si>
  <si>
    <t>2296006</t>
  </si>
  <si>
    <t>　 　用于残疾人事业的彩票公益金支出</t>
  </si>
  <si>
    <t>2296010</t>
  </si>
  <si>
    <t>　 　用于文化事业的彩票公益金支出</t>
  </si>
  <si>
    <t>2296011</t>
  </si>
  <si>
    <t>　 　用于扶贫的彩票公益金支出</t>
  </si>
  <si>
    <t>2296012</t>
  </si>
  <si>
    <t>　 　用于法律援助的彩票公益金支出</t>
  </si>
  <si>
    <t>2296013</t>
  </si>
  <si>
    <t>　 　用于城乡医疗救助的彩票公益金支出</t>
  </si>
  <si>
    <t>2296099</t>
  </si>
  <si>
    <t>　 　用于其他社会公益事业的彩票公益金支出</t>
  </si>
  <si>
    <t>十、债务付息支出</t>
  </si>
  <si>
    <t>233</t>
  </si>
  <si>
    <t>十一、债务发行费用支出</t>
  </si>
  <si>
    <t>全市政府性基金支出</t>
  </si>
  <si>
    <t>地方政府专项债务还本支出</t>
  </si>
  <si>
    <t xml:space="preserve">   置换专项债券还本支出</t>
  </si>
  <si>
    <t xml:space="preserve">   政府性基金预算收入还本支出</t>
  </si>
  <si>
    <t>上解上级支出</t>
  </si>
  <si>
    <t>年终结余</t>
  </si>
  <si>
    <t>表九</t>
  </si>
  <si>
    <t>二、港口建设费收入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</si>
  <si>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</si>
  <si>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</si>
  <si>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</si>
  <si>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</si>
  <si>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</si>
  <si>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</si>
  <si>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</si>
  <si>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</si>
  <si>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</si>
  <si>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</si>
  <si>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市级政府性基金预算收入</t>
  </si>
  <si>
    <t>政府性基金下级上解收入</t>
  </si>
  <si>
    <t>表十</t>
  </si>
  <si>
    <t>市级政府性基金支出</t>
  </si>
  <si>
    <t>地方政府专项债务转贷支出</t>
  </si>
  <si>
    <t xml:space="preserve">   新增专项债券转贷支出</t>
  </si>
  <si>
    <t xml:space="preserve">   置换专项债券转贷支出</t>
  </si>
  <si>
    <t>表十一</t>
  </si>
  <si>
    <t>一、企业职工基本养老保险基金收入</t>
  </si>
  <si>
    <t>企业职工养老保险基金收入</t>
  </si>
  <si>
    <t>年地方财政决算（草案）</t>
  </si>
  <si>
    <t xml:space="preserve">    其中：保险费收入</t>
  </si>
  <si>
    <t>机关事业单位基本养老保险基金收入</t>
  </si>
  <si>
    <t xml:space="preserve">          利息收入</t>
  </si>
  <si>
    <t>失业保险基金收入</t>
  </si>
  <si>
    <t xml:space="preserve">          财政补贴收入</t>
  </si>
  <si>
    <t>城镇职工基本医疗保险基金收入</t>
  </si>
  <si>
    <t>二、机关事业单位基本养老保险基金收入</t>
  </si>
  <si>
    <t>工伤保险基金收入</t>
  </si>
  <si>
    <t>XX年XX月</t>
  </si>
  <si>
    <t>生育保险基金收入</t>
  </si>
  <si>
    <t>居民社会养老保险基金收入</t>
  </si>
  <si>
    <t>居民基本医疗保险基金收入</t>
  </si>
  <si>
    <t>三、失业保险基金收入</t>
  </si>
  <si>
    <t>四、城镇职工基本医疗保险基金收入</t>
  </si>
  <si>
    <t>五、工伤保险基金收入</t>
  </si>
  <si>
    <t>六、生育保险基金收入</t>
  </si>
  <si>
    <t>七、城乡居民基本养老保险基金收入</t>
  </si>
  <si>
    <t>八、城乡居民基本医疗保险基金收入</t>
  </si>
  <si>
    <t>收入小计</t>
  </si>
  <si>
    <t xml:space="preserve">  其中：保险费收入</t>
  </si>
  <si>
    <t xml:space="preserve">        利息收入</t>
  </si>
  <si>
    <t xml:space="preserve">        财政补贴收入</t>
  </si>
  <si>
    <t>收入合计</t>
  </si>
  <si>
    <t>表十二</t>
  </si>
  <si>
    <r>
      <rPr>
        <sz val="11"/>
        <rFont val="MS Serif"/>
        <charset val="134"/>
      </rPr>
      <t xml:space="preserve">    </t>
    </r>
    <r>
      <rPr>
        <sz val="11"/>
        <rFont val="宋体"/>
        <charset val="134"/>
      </rPr>
      <t>单位：万元</t>
    </r>
  </si>
  <si>
    <t>一、企业职工基本养老保险基金支出</t>
  </si>
  <si>
    <t xml:space="preserve">    其中：待遇支出</t>
  </si>
  <si>
    <t>二、机关事业单位基本养老保险基金支出</t>
  </si>
  <si>
    <t>三、失业保险基金支出</t>
  </si>
  <si>
    <t>四、城镇职工基本医疗保险基金支出</t>
  </si>
  <si>
    <t>五、工伤保险基金支出</t>
  </si>
  <si>
    <t>六、生育保险基金支出</t>
  </si>
  <si>
    <t>七、城乡居民基本养老保险基金支出</t>
  </si>
  <si>
    <t>八、城乡居民基本医疗保险基金支出</t>
  </si>
  <si>
    <t>支出小计</t>
  </si>
  <si>
    <t xml:space="preserve">    其中：社会保险待遇支出</t>
  </si>
  <si>
    <t>支出合计</t>
  </si>
  <si>
    <t>表十三</t>
  </si>
  <si>
    <r>
      <rPr>
        <sz val="11"/>
        <rFont val="MS Serif"/>
        <charset val="134"/>
      </rPr>
      <t xml:space="preserve">    </t>
    </r>
    <r>
      <rPr>
        <sz val="11"/>
        <color indexed="8"/>
        <rFont val="宋体"/>
        <charset val="134"/>
      </rPr>
      <t>单位：万元</t>
    </r>
  </si>
  <si>
    <t>一、企业职工基本养老保险基金本年收支结余</t>
  </si>
  <si>
    <t xml:space="preserve">    企业职工基本养老保险基金年末滚存结余</t>
  </si>
  <si>
    <t>二、机关事业单位基本养老保险基金本年收支结余</t>
  </si>
  <si>
    <t xml:space="preserve">    机关事业单位基本养老保险基金年末滚存结余</t>
  </si>
  <si>
    <t>三、失业保险基金本年收支结余</t>
  </si>
  <si>
    <t xml:space="preserve">    失业保险基金年末滚存结余</t>
  </si>
  <si>
    <t>四、城镇职工基本医疗保险基金本年收支结余</t>
  </si>
  <si>
    <t xml:space="preserve">    城镇职工基本医疗保险基金年末滚存结余</t>
  </si>
  <si>
    <t>五、工伤保险基金本年收支结余</t>
  </si>
  <si>
    <t xml:space="preserve">    工伤保险基金年末滚存结余</t>
  </si>
  <si>
    <t>六、生育保险基金本年收支结余(或缺口)</t>
  </si>
  <si>
    <t xml:space="preserve">    生育保险基金年末滚存结余</t>
  </si>
  <si>
    <t>七、城乡居民基本养老保险基金本年收支结余</t>
  </si>
  <si>
    <t xml:space="preserve">    居民社会养老保险基金年末滚存结余</t>
  </si>
  <si>
    <t>八、城乡居民基本医疗保险基金本年收支结余</t>
  </si>
  <si>
    <t xml:space="preserve">    居民基本医疗保险基金年末滚存结余</t>
  </si>
  <si>
    <t xml:space="preserve">   本年收支结余</t>
  </si>
  <si>
    <t xml:space="preserve">   年末滚存结余</t>
  </si>
  <si>
    <t>表十四</t>
  </si>
  <si>
    <t xml:space="preserve">          利息收益</t>
  </si>
  <si>
    <t>表十五</t>
  </si>
  <si>
    <t>八、居民基本医疗保险基金支出</t>
  </si>
  <si>
    <t>表十六</t>
  </si>
  <si>
    <t>二、机关事业单位基本养老保险基金本年收支结余(或缺口)</t>
  </si>
  <si>
    <t>五、工伤保险基金本年收支结余(或缺口)</t>
  </si>
  <si>
    <t>八、居民基本医疗保险基金本年收支结余</t>
  </si>
  <si>
    <t>表十七</t>
  </si>
  <si>
    <t>国有资本经营收入</t>
  </si>
  <si>
    <t>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</si>
  <si>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</si>
  <si>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</si>
  <si>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</si>
  <si>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</si>
  <si>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</si>
  <si>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</si>
  <si>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</si>
  <si>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</si>
  <si>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</si>
  <si>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</si>
  <si>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</si>
  <si>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</si>
  <si>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</si>
  <si>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</si>
  <si>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</si>
  <si>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</si>
  <si>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</si>
  <si>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</si>
  <si>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</si>
  <si>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</si>
  <si>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</si>
  <si>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</si>
  <si>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</si>
  <si>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</si>
  <si>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</si>
  <si>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</si>
  <si>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</si>
  <si>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</si>
  <si>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</si>
  <si>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</si>
  <si>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</si>
  <si>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>股利、股息收入</t>
  </si>
  <si>
    <t xml:space="preserve">    国有控股公司股利、股息收入</t>
  </si>
  <si>
    <t xml:space="preserve">    国有参股公司股利、股息收入</t>
  </si>
  <si>
    <t xml:space="preserve">    其他国有资本经营预算企业股利、股息收入</t>
  </si>
  <si>
    <t>产权转让收入</t>
  </si>
  <si>
    <t xml:space="preserve">  国有股权、股份转让收入</t>
  </si>
  <si>
    <t xml:space="preserve">  国有独资且有产权转让收入</t>
  </si>
  <si>
    <t xml:space="preserve">  其他国有资本经营预算企业产权转让收入</t>
  </si>
  <si>
    <t>清算收入</t>
  </si>
  <si>
    <t>国有股权、股份清算收入</t>
  </si>
  <si>
    <t>国有独资企业清算收入</t>
  </si>
  <si>
    <t>其他国有资本经营预算企业清算收入</t>
  </si>
  <si>
    <t>其他国有资本经营预算收入</t>
  </si>
  <si>
    <t>全市国有资本经营收入</t>
  </si>
  <si>
    <t>上年结转收入</t>
  </si>
  <si>
    <t>表十八</t>
  </si>
  <si>
    <t xml:space="preserve">  国有资本经营预算支出</t>
  </si>
  <si>
    <t xml:space="preserve">    解决历史遗留问题及改革成本支出</t>
  </si>
  <si>
    <t xml:space="preserve">      厂办大集体改革支出</t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</si>
  <si>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</si>
  <si>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</si>
  <si>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</si>
  <si>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</si>
  <si>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</si>
  <si>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</si>
  <si>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</si>
  <si>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其他解决历史遗留问题及改革成本支出</t>
  </si>
  <si>
    <t xml:space="preserve">    国有企业资本金注入</t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</si>
  <si>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</si>
  <si>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</si>
  <si>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</si>
  <si>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</si>
  <si>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</si>
  <si>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</si>
  <si>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</si>
  <si>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其他国有企业资本金注入</t>
  </si>
  <si>
    <t xml:space="preserve">    国有企业政策性补贴</t>
  </si>
  <si>
    <t xml:space="preserve">      国有企业政策性补贴</t>
  </si>
  <si>
    <t xml:space="preserve">    金融国有资本经营预算支出</t>
  </si>
  <si>
    <t xml:space="preserve">      资本性支出</t>
  </si>
  <si>
    <t xml:space="preserve">      改革性支出</t>
  </si>
  <si>
    <t xml:space="preserve">      其他金融国有资本经营预算支出</t>
  </si>
  <si>
    <t xml:space="preserve">    其他国有资本经营预算支出</t>
  </si>
  <si>
    <t xml:space="preserve">      其他国有资本经营预算支出</t>
  </si>
  <si>
    <t>全市国有资本经营支出</t>
  </si>
  <si>
    <t>结转下年支出</t>
  </si>
  <si>
    <t>表十九</t>
  </si>
  <si>
    <t xml:space="preserve">  国有独资企业产权转让收入</t>
  </si>
  <si>
    <t xml:space="preserve">     国有股权、股份清算收入</t>
  </si>
  <si>
    <t xml:space="preserve">     国有独资企业清算收入</t>
  </si>
  <si>
    <t>市级国有资本经营收入</t>
  </si>
  <si>
    <t>表二十</t>
  </si>
  <si>
    <t>市级国有资本经营支出</t>
  </si>
  <si>
    <t xml:space="preserve">      补助下级支出</t>
  </si>
  <si>
    <t xml:space="preserve">     结转下年支出</t>
  </si>
</sst>
</file>

<file path=xl/styles.xml><?xml version="1.0" encoding="utf-8"?>
<styleSheet xmlns="http://schemas.openxmlformats.org/spreadsheetml/2006/main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&quot;$&quot;\ #,##0.00_-;[Red]&quot;$&quot;\ #,##0.00\-"/>
    <numFmt numFmtId="178" formatCode="_(* #,##0_);_(* \(#,##0\);_(* &quot;-&quot;??_);_(@_)"/>
    <numFmt numFmtId="179" formatCode="\$#,##0.00;\(\$#,##0.00\)"/>
    <numFmt numFmtId="180" formatCode="_-&quot;$&quot;\ * #,##0_-;_-&quot;$&quot;\ * #,##0\-;_-&quot;$&quot;\ * &quot;-&quot;_-;_-@_-"/>
    <numFmt numFmtId="181" formatCode="_ \¥* #,##0.00_ ;_ \¥* \-#,##0.00_ ;_ \¥* \-??_ ;_ @_ "/>
    <numFmt numFmtId="182" formatCode="0.00_ "/>
    <numFmt numFmtId="183" formatCode="_-&quot;$&quot;\ * #,##0.00_-;_-&quot;$&quot;\ * #,##0.00\-;_-&quot;$&quot;\ * &quot;-&quot;??_-;_-@_-"/>
    <numFmt numFmtId="184" formatCode="&quot;$&quot;#,##0.00_);[Red]\(&quot;$&quot;#,##0.00\)"/>
    <numFmt numFmtId="185" formatCode="#,##0_ "/>
    <numFmt numFmtId="186" formatCode="&quot;$&quot;\ #,##0_-;[Red]&quot;$&quot;\ #,##0\-"/>
    <numFmt numFmtId="187" formatCode="_-* #,##0_-;\-* #,##0_-;_-* &quot;-&quot;_-;_-@_-"/>
    <numFmt numFmtId="188" formatCode="_ * #,##0_ ;_ * \-#,##0_ ;_ * &quot;-&quot;??_ ;_ @_ "/>
    <numFmt numFmtId="189" formatCode="_-* #,##0.00_-;\-* #,##0.00_-;_-* &quot;-&quot;??_-;_-@_-"/>
    <numFmt numFmtId="190" formatCode="#,##0.0_);\(#,##0.0\)"/>
    <numFmt numFmtId="191" formatCode="#,##0_ ;[Red]\-#,##0\ "/>
    <numFmt numFmtId="192" formatCode="_(&quot;$&quot;* #,##0.00_);_(&quot;$&quot;* \(#,##0.00\);_(&quot;$&quot;* &quot;-&quot;??_);_(@_)"/>
    <numFmt numFmtId="193" formatCode="#\ ??/??"/>
    <numFmt numFmtId="194" formatCode="#,##0;\(#,##0\)"/>
    <numFmt numFmtId="195" formatCode="_(* #,##0.00_);_(* \(#,##0.00\);_(* &quot;-&quot;??_);_(@_)"/>
    <numFmt numFmtId="196" formatCode="&quot;$&quot;#,##0_);[Red]\(&quot;$&quot;#,##0\)"/>
    <numFmt numFmtId="197" formatCode="_(* #,##0_);_(* \(#,##0\);_(* &quot;-&quot;_);_(@_)"/>
    <numFmt numFmtId="198" formatCode="\$#,##0;\(\$#,##0\)"/>
    <numFmt numFmtId="199" formatCode="_(&quot;$&quot;* #,##0_);_(&quot;$&quot;* \(#,##0\);_(&quot;$&quot;* &quot;-&quot;_);_(@_)"/>
    <numFmt numFmtId="200" formatCode="0.00_);[Red]\(0.00\)"/>
    <numFmt numFmtId="201" formatCode="0.0%"/>
    <numFmt numFmtId="202" formatCode="yyyy&quot;年&quot;m&quot;月&quot;;@"/>
    <numFmt numFmtId="203" formatCode="#,##0_);[Red]\(#,##0\)"/>
    <numFmt numFmtId="204" formatCode="0_);[Red]\(0\)"/>
  </numFmts>
  <fonts count="102"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方正小标宋简体"/>
      <charset val="134"/>
    </font>
    <font>
      <b/>
      <sz val="18"/>
      <color indexed="8"/>
      <name val="宋体"/>
      <charset val="134"/>
    </font>
    <font>
      <sz val="11"/>
      <name val="宋体"/>
      <charset val="134"/>
    </font>
    <font>
      <sz val="12"/>
      <color indexed="9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b/>
      <sz val="11"/>
      <color indexed="8"/>
      <name val="宋体"/>
      <charset val="134"/>
    </font>
    <font>
      <sz val="18"/>
      <name val="华文中宋"/>
      <charset val="134"/>
    </font>
    <font>
      <sz val="11"/>
      <color indexed="8"/>
      <name val="宋体"/>
      <charset val="134"/>
    </font>
    <font>
      <sz val="14"/>
      <color rgb="FFFF0000"/>
      <name val="宋体"/>
      <charset val="134"/>
    </font>
    <font>
      <sz val="14"/>
      <color indexed="9"/>
      <name val="宋体"/>
      <charset val="134"/>
    </font>
    <font>
      <b/>
      <sz val="14"/>
      <color indexed="9"/>
      <name val="宋体"/>
      <charset val="134"/>
    </font>
    <font>
      <sz val="15"/>
      <name val="宋体"/>
      <charset val="134"/>
    </font>
    <font>
      <sz val="20"/>
      <name val="华文中宋"/>
      <charset val="134"/>
    </font>
    <font>
      <sz val="14"/>
      <name val="仿宋_GB2312"/>
      <charset val="134"/>
    </font>
    <font>
      <sz val="20"/>
      <name val="宋体"/>
      <charset val="134"/>
    </font>
    <font>
      <sz val="12"/>
      <name val="黑体"/>
      <charset val="134"/>
    </font>
    <font>
      <sz val="30"/>
      <name val="方正小标宋简体"/>
      <charset val="134"/>
    </font>
    <font>
      <sz val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0"/>
      <name val="Helv"/>
      <charset val="134"/>
    </font>
    <font>
      <u/>
      <sz val="12"/>
      <color indexed="3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sz val="10"/>
      <name val="MS Sans Serif"/>
      <charset val="134"/>
    </font>
    <font>
      <sz val="8"/>
      <name val="Arial"/>
      <charset val="134"/>
    </font>
    <font>
      <sz val="12"/>
      <color indexed="9"/>
      <name val="Helv"/>
      <charset val="134"/>
    </font>
    <font>
      <sz val="10"/>
      <name val="Times New Roman"/>
      <charset val="134"/>
    </font>
    <font>
      <b/>
      <sz val="8"/>
      <color indexed="9"/>
      <name val="宋体"/>
      <charset val="134"/>
    </font>
    <font>
      <sz val="10"/>
      <name val="Geneva"/>
      <charset val="134"/>
    </font>
    <font>
      <sz val="11"/>
      <color indexed="20"/>
      <name val="宋体"/>
      <charset val="134"/>
    </font>
    <font>
      <sz val="12"/>
      <name val="Helv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color indexed="9"/>
      <name val="宋体"/>
      <charset val="134"/>
    </font>
    <font>
      <sz val="12"/>
      <color indexed="1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宋体"/>
      <charset val="134"/>
    </font>
    <font>
      <b/>
      <sz val="10"/>
      <name val="Tms Rmn"/>
      <charset val="134"/>
    </font>
    <font>
      <sz val="10"/>
      <name val="楷体"/>
      <charset val="134"/>
    </font>
    <font>
      <sz val="12"/>
      <color indexed="20"/>
      <name val="宋体"/>
      <charset val="134"/>
    </font>
    <font>
      <b/>
      <sz val="14"/>
      <name val="楷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4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2"/>
      <color indexed="8"/>
      <name val="宋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10"/>
      <name val="仿宋_GB2312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sz val="10"/>
      <color indexed="8"/>
      <name val="MS Sans Serif"/>
      <charset val="134"/>
    </font>
    <font>
      <u/>
      <sz val="12"/>
      <color indexed="12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b/>
      <sz val="9"/>
      <name val="Arial"/>
      <charset val="134"/>
    </font>
    <font>
      <sz val="9"/>
      <name val="宋体"/>
      <charset val="134"/>
    </font>
    <font>
      <b/>
      <sz val="10"/>
      <name val="Arial"/>
      <charset val="134"/>
    </font>
    <font>
      <u/>
      <sz val="10"/>
      <color indexed="12"/>
      <name val="Times"/>
      <charset val="134"/>
    </font>
    <font>
      <u/>
      <sz val="11"/>
      <color indexed="52"/>
      <name val="宋体"/>
      <charset val="134"/>
    </font>
    <font>
      <sz val="12"/>
      <name val="Courier"/>
      <charset val="134"/>
    </font>
    <font>
      <sz val="11"/>
      <name val="MS Serif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3"/>
      </bottom>
      <diagonal/>
    </border>
    <border>
      <left/>
      <right/>
      <top style="thin">
        <color indexed="11"/>
      </top>
      <bottom style="double">
        <color indexed="11"/>
      </bottom>
      <diagonal/>
    </border>
  </borders>
  <cellStyleXfs count="91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9" borderId="17" applyNumberFormat="0" applyAlignment="0" applyProtection="0">
      <alignment vertical="center"/>
    </xf>
    <xf numFmtId="0" fontId="1" fillId="0" borderId="0">
      <alignment vertical="center"/>
    </xf>
    <xf numFmtId="44" fontId="32" fillId="0" borderId="0" applyFon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0" borderId="0">
      <alignment horizontal="center" vertical="center" wrapText="1"/>
      <protection locked="0"/>
    </xf>
    <xf numFmtId="0" fontId="5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6" fillId="0" borderId="0">
      <alignment vertical="center"/>
    </xf>
    <xf numFmtId="0" fontId="57" fillId="34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2" fillId="16" borderId="21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95" fontId="17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9" fillId="11" borderId="20" applyNumberFormat="0" applyAlignment="0" applyProtection="0">
      <alignment vertical="center"/>
    </xf>
    <xf numFmtId="0" fontId="34" fillId="11" borderId="1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7" fillId="13" borderId="19" applyNumberFormat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 vertical="center"/>
    </xf>
    <xf numFmtId="0" fontId="29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56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4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41" fillId="28" borderId="0" applyNumberFormat="0" applyBorder="0" applyAlignment="0" applyProtection="0">
      <alignment vertical="center"/>
    </xf>
    <xf numFmtId="0" fontId="56" fillId="0" borderId="0">
      <alignment vertical="center"/>
    </xf>
    <xf numFmtId="4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43" fillId="6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7" fillId="0" borderId="1">
      <alignment horizontal="left" vertical="center"/>
    </xf>
    <xf numFmtId="0" fontId="17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59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0" borderId="14">
      <alignment horizontal="left" vertical="center"/>
    </xf>
    <xf numFmtId="0" fontId="43" fillId="29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6" fillId="0" borderId="0">
      <alignment vertical="center"/>
      <protection locked="0"/>
    </xf>
    <xf numFmtId="0" fontId="64" fillId="0" borderId="0" applyNumberForma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5" fillId="23" borderId="0" applyNumberFormat="0" applyBorder="0" applyAlignment="0" applyProtection="0">
      <alignment vertical="center"/>
    </xf>
    <xf numFmtId="0" fontId="44" fillId="0" borderId="22" applyNumberFormat="0" applyAlignment="0" applyProtection="0">
      <alignment horizontal="left"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4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71" fillId="0" borderId="2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2" fillId="15" borderId="24">
      <alignment horizontal="left" vertical="center"/>
      <protection locked="0" hidden="1"/>
    </xf>
    <xf numFmtId="0" fontId="5" fillId="29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17" fillId="0" borderId="0">
      <alignment vertical="center"/>
    </xf>
    <xf numFmtId="0" fontId="41" fillId="2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2" fillId="15" borderId="24">
      <alignment horizontal="left" vertical="center"/>
      <protection locked="0" hidden="1"/>
    </xf>
    <xf numFmtId="0" fontId="50" fillId="0" borderId="0" applyNumberFormat="0" applyFill="0" applyBorder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187" fontId="1" fillId="0" borderId="0" applyFont="0" applyFill="0" applyBorder="0" applyAlignment="0" applyProtection="0">
      <alignment vertical="center"/>
    </xf>
    <xf numFmtId="194" fontId="5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189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71" fillId="0" borderId="27" applyNumberFormat="0" applyFill="0" applyAlignment="0" applyProtection="0">
      <alignment vertical="center"/>
    </xf>
    <xf numFmtId="179" fontId="54" fillId="0" borderId="0">
      <alignment vertical="center"/>
    </xf>
    <xf numFmtId="0" fontId="96" fillId="0" borderId="0">
      <alignment vertical="center"/>
    </xf>
    <xf numFmtId="15" fontId="51" fillId="0" borderId="0">
      <alignment vertical="center"/>
    </xf>
    <xf numFmtId="0" fontId="96" fillId="0" borderId="0">
      <alignment vertical="center"/>
    </xf>
    <xf numFmtId="15" fontId="51" fillId="0" borderId="0">
      <alignment vertical="center"/>
    </xf>
    <xf numFmtId="0" fontId="75" fillId="34" borderId="0" applyNumberFormat="0" applyBorder="0" applyAlignment="0" applyProtection="0">
      <alignment vertical="center"/>
    </xf>
    <xf numFmtId="198" fontId="54" fillId="0" borderId="0">
      <alignment vertical="center"/>
    </xf>
    <xf numFmtId="0" fontId="93" fillId="0" borderId="39" applyNumberFormat="0" applyFill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0" borderId="22" applyNumberFormat="0" applyAlignment="0" applyProtection="0">
      <alignment horizontal="left" vertical="center"/>
    </xf>
    <xf numFmtId="0" fontId="44" fillId="0" borderId="14">
      <alignment horizontal="left" vertical="center"/>
    </xf>
    <xf numFmtId="43" fontId="17" fillId="0" borderId="0" applyFont="0" applyFill="0" applyBorder="0" applyAlignment="0" applyProtection="0">
      <alignment vertical="center"/>
    </xf>
    <xf numFmtId="0" fontId="52" fillId="28" borderId="1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28" borderId="1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1" fillId="0" borderId="0">
      <alignment vertical="center"/>
    </xf>
    <xf numFmtId="190" fontId="58" fillId="35" borderId="0">
      <alignment vertical="center"/>
    </xf>
    <xf numFmtId="190" fontId="53" fillId="32" borderId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96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67" fillId="0" borderId="25" applyNumberFormat="0" applyFill="0" applyAlignment="0" applyProtection="0">
      <alignment vertical="center"/>
    </xf>
    <xf numFmtId="40" fontId="55" fillId="33" borderId="24">
      <alignment horizontal="centerContinuous" vertical="center"/>
    </xf>
    <xf numFmtId="0" fontId="1" fillId="0" borderId="0">
      <alignment vertical="center"/>
    </xf>
    <xf numFmtId="0" fontId="65" fillId="0" borderId="28" applyNumberFormat="0" applyFill="0" applyAlignment="0" applyProtection="0">
      <alignment vertical="center"/>
    </xf>
    <xf numFmtId="40" fontId="55" fillId="33" borderId="24">
      <alignment horizontal="centerContinuous" vertical="center"/>
    </xf>
    <xf numFmtId="0" fontId="50" fillId="0" borderId="30">
      <alignment horizontal="center" vertical="center"/>
    </xf>
    <xf numFmtId="37" fontId="66" fillId="0" borderId="0">
      <alignment vertical="center"/>
    </xf>
    <xf numFmtId="186" fontId="82" fillId="0" borderId="0">
      <alignment vertical="center"/>
    </xf>
    <xf numFmtId="0" fontId="46" fillId="0" borderId="0">
      <alignment vertical="center"/>
    </xf>
    <xf numFmtId="0" fontId="94" fillId="15" borderId="3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" fontId="1" fillId="0" borderId="0" applyFont="0" applyFill="0" applyBorder="0" applyAlignment="0" applyProtection="0">
      <alignment vertical="center"/>
    </xf>
    <xf numFmtId="14" fontId="45" fillId="0" borderId="0">
      <alignment horizontal="center" vertical="center" wrapText="1"/>
      <protection locked="0"/>
    </xf>
    <xf numFmtId="0" fontId="71" fillId="0" borderId="27" applyNumberFormat="0" applyFill="0" applyAlignment="0" applyProtection="0">
      <alignment vertical="center"/>
    </xf>
    <xf numFmtId="10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3" fontId="1" fillId="0" borderId="0" applyFont="0" applyFill="0" applyProtection="0">
      <alignment vertical="center"/>
    </xf>
    <xf numFmtId="15" fontId="1" fillId="0" borderId="0" applyFont="0" applyFill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0" fontId="50" fillId="0" borderId="30">
      <alignment horizontal="center" vertical="center"/>
    </xf>
    <xf numFmtId="0" fontId="1" fillId="41" borderId="0" applyNumberFormat="0" applyFont="0" applyBorder="0" applyAlignment="0" applyProtection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3" fillId="42" borderId="12">
      <alignment vertical="center"/>
      <protection locked="0"/>
    </xf>
    <xf numFmtId="0" fontId="91" fillId="0" borderId="0">
      <alignment vertical="center"/>
    </xf>
    <xf numFmtId="0" fontId="17" fillId="0" borderId="0">
      <alignment vertical="center"/>
    </xf>
    <xf numFmtId="0" fontId="73" fillId="42" borderId="12">
      <alignment vertical="center"/>
      <protection locked="0"/>
    </xf>
    <xf numFmtId="0" fontId="73" fillId="42" borderId="12">
      <alignment vertical="center"/>
      <protection locked="0"/>
    </xf>
    <xf numFmtId="0" fontId="1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5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3" fillId="0" borderId="39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1" fillId="0" borderId="33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99" fontId="1" fillId="0" borderId="0" applyFont="0" applyFill="0" applyBorder="0" applyAlignment="0" applyProtection="0">
      <alignment vertical="center"/>
    </xf>
    <xf numFmtId="0" fontId="82" fillId="0" borderId="8" applyNumberFormat="0" applyFill="0" applyProtection="0">
      <alignment horizontal="right" vertical="center"/>
    </xf>
    <xf numFmtId="0" fontId="82" fillId="0" borderId="8" applyNumberFormat="0" applyFill="0" applyProtection="0">
      <alignment horizontal="right" vertical="center"/>
    </xf>
    <xf numFmtId="0" fontId="81" fillId="0" borderId="33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" fillId="0" borderId="0">
      <alignment vertical="center"/>
    </xf>
    <xf numFmtId="0" fontId="71" fillId="0" borderId="27" applyNumberFormat="0" applyFill="0" applyAlignment="0" applyProtection="0">
      <alignment vertical="center"/>
    </xf>
    <xf numFmtId="0" fontId="1" fillId="0" borderId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1" fillId="0" borderId="0">
      <alignment vertical="center"/>
    </xf>
    <xf numFmtId="0" fontId="71" fillId="0" borderId="27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195" fontId="17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94" fillId="15" borderId="38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76" fillId="0" borderId="8" applyNumberFormat="0" applyFill="0" applyProtection="0">
      <alignment horizontal="center" vertical="center"/>
    </xf>
    <xf numFmtId="0" fontId="76" fillId="0" borderId="8" applyNumberFormat="0" applyFill="0" applyProtection="0">
      <alignment horizontal="center"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4" fillId="0" borderId="29" applyNumberFormat="0" applyFill="0" applyProtection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29" applyNumberFormat="0" applyFill="0" applyProtection="0">
      <alignment horizontal="center" vertical="center"/>
    </xf>
    <xf numFmtId="0" fontId="8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7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51" fillId="0" borderId="0">
      <alignment vertical="center"/>
    </xf>
    <xf numFmtId="0" fontId="57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57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57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2" fillId="0" borderId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28" borderId="34" applyNumberFormat="0" applyFont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27" borderId="23" applyNumberFormat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4" fillId="15" borderId="38" applyNumberFormat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5" fillId="4" borderId="36" applyNumberFormat="0" applyAlignment="0" applyProtection="0">
      <alignment vertical="center"/>
    </xf>
    <xf numFmtId="0" fontId="1" fillId="0" borderId="0">
      <alignment vertical="center"/>
    </xf>
    <xf numFmtId="0" fontId="85" fillId="4" borderId="36" applyNumberFormat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2" fillId="0" borderId="0">
      <alignment vertical="center"/>
    </xf>
    <xf numFmtId="0" fontId="1" fillId="0" borderId="0">
      <alignment vertical="center"/>
    </xf>
    <xf numFmtId="0" fontId="85" fillId="4" borderId="3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5" fillId="4" borderId="3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83" fillId="0" borderId="3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7" fillId="0" borderId="1">
      <alignment horizontal="left"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8" fillId="4" borderId="3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88" fillId="4" borderId="38" applyNumberFormat="0" applyAlignment="0" applyProtection="0">
      <alignment vertical="center"/>
    </xf>
    <xf numFmtId="0" fontId="13" fillId="0" borderId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5" fillId="0" borderId="40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88" fillId="4" borderId="38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4" fillId="0" borderId="29" applyNumberFormat="0" applyFill="0" applyProtection="0">
      <alignment horizontal="left" vertical="center"/>
    </xf>
    <xf numFmtId="0" fontId="74" fillId="0" borderId="29" applyNumberFormat="0" applyFill="0" applyProtection="0">
      <alignment horizontal="left"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83" fillId="0" borderId="35" applyNumberFormat="0" applyFill="0" applyAlignment="0" applyProtection="0">
      <alignment vertical="center"/>
    </xf>
    <xf numFmtId="0" fontId="51" fillId="0" borderId="0">
      <alignment vertical="center"/>
    </xf>
    <xf numFmtId="0" fontId="94" fillId="15" borderId="38" applyNumberFormat="0" applyAlignment="0" applyProtection="0">
      <alignment vertical="center"/>
    </xf>
    <xf numFmtId="197" fontId="17" fillId="0" borderId="0" applyFont="0" applyFill="0" applyBorder="0" applyAlignment="0" applyProtection="0">
      <alignment vertical="center"/>
    </xf>
    <xf numFmtId="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95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95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84" fillId="64" borderId="0" applyNumberFormat="0" applyBorder="0" applyAlignment="0" applyProtection="0">
      <alignment vertical="center"/>
    </xf>
    <xf numFmtId="0" fontId="84" fillId="64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5" borderId="0" applyNumberFormat="0" applyBorder="0" applyAlignment="0" applyProtection="0">
      <alignment vertical="center"/>
    </xf>
    <xf numFmtId="0" fontId="84" fillId="6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176" fontId="82" fillId="0" borderId="29" applyFill="0" applyProtection="0">
      <alignment horizontal="right" vertical="center"/>
    </xf>
    <xf numFmtId="176" fontId="82" fillId="0" borderId="29" applyFill="0" applyProtection="0">
      <alignment horizontal="right" vertical="center"/>
    </xf>
    <xf numFmtId="0" fontId="82" fillId="0" borderId="8" applyNumberFormat="0" applyFill="0" applyProtection="0">
      <alignment horizontal="left" vertical="center"/>
    </xf>
    <xf numFmtId="0" fontId="82" fillId="0" borderId="8" applyNumberFormat="0" applyFill="0" applyProtection="0">
      <alignment horizontal="left"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85" fillId="4" borderId="36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0" fontId="94" fillId="15" borderId="38" applyNumberFormat="0" applyAlignment="0" applyProtection="0">
      <alignment vertical="center"/>
    </xf>
    <xf numFmtId="1" fontId="82" fillId="0" borderId="29" applyFill="0" applyProtection="0">
      <alignment horizontal="center" vertical="center"/>
    </xf>
    <xf numFmtId="1" fontId="82" fillId="0" borderId="29" applyFill="0" applyProtection="0">
      <alignment horizontal="center" vertical="center"/>
    </xf>
    <xf numFmtId="0" fontId="100" fillId="0" borderId="0">
      <alignment vertical="center"/>
    </xf>
    <xf numFmtId="0" fontId="46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  <xf numFmtId="0" fontId="17" fillId="28" borderId="34" applyNumberFormat="0" applyFont="0" applyAlignment="0" applyProtection="0">
      <alignment vertical="center"/>
    </xf>
  </cellStyleXfs>
  <cellXfs count="413">
    <xf numFmtId="0" fontId="0" fillId="0" borderId="0" xfId="0" applyAlignment="1"/>
    <xf numFmtId="0" fontId="1" fillId="0" borderId="0" xfId="635">
      <alignment vertical="center"/>
    </xf>
    <xf numFmtId="0" fontId="2" fillId="0" borderId="0" xfId="332" applyFont="1" applyAlignment="1">
      <alignment horizontal="center" vertical="center"/>
    </xf>
    <xf numFmtId="0" fontId="3" fillId="0" borderId="0" xfId="332" applyFont="1" applyAlignment="1">
      <alignment horizontal="left" vertical="center"/>
    </xf>
    <xf numFmtId="0" fontId="4" fillId="0" borderId="0" xfId="635" applyFont="1" applyAlignment="1">
      <alignment horizontal="left" vertical="center"/>
    </xf>
    <xf numFmtId="0" fontId="4" fillId="0" borderId="0" xfId="557" applyFont="1" applyAlignment="1">
      <alignment horizontal="justify" vertical="top"/>
    </xf>
    <xf numFmtId="0" fontId="0" fillId="0" borderId="0" xfId="0" applyFont="1" applyAlignment="1">
      <alignment horizontal="justify" vertical="center" wrapText="1"/>
    </xf>
    <xf numFmtId="0" fontId="1" fillId="0" borderId="0" xfId="635" applyFont="1" applyAlignment="1">
      <alignment vertical="center" wrapText="1"/>
    </xf>
    <xf numFmtId="0" fontId="1" fillId="0" borderId="0" xfId="635" applyFont="1">
      <alignment vertical="center"/>
    </xf>
    <xf numFmtId="0" fontId="5" fillId="0" borderId="0" xfId="635" applyFont="1">
      <alignment vertical="center"/>
    </xf>
    <xf numFmtId="0" fontId="6" fillId="0" borderId="0" xfId="635" applyFont="1">
      <alignment vertical="center"/>
    </xf>
    <xf numFmtId="182" fontId="5" fillId="0" borderId="0" xfId="635" applyNumberFormat="1" applyFont="1">
      <alignment vertical="center"/>
    </xf>
    <xf numFmtId="0" fontId="2" fillId="0" borderId="0" xfId="332" applyFont="1" applyAlignment="1">
      <alignment horizontal="center" vertical="center" wrapText="1"/>
    </xf>
    <xf numFmtId="0" fontId="1" fillId="0" borderId="0" xfId="535" applyFill="1" applyAlignment="1"/>
    <xf numFmtId="0" fontId="6" fillId="0" borderId="0" xfId="535" applyFont="1" applyAlignment="1"/>
    <xf numFmtId="0" fontId="1" fillId="0" borderId="0" xfId="535" applyAlignment="1"/>
    <xf numFmtId="0" fontId="7" fillId="2" borderId="0" xfId="632" applyFont="1" applyFill="1" applyAlignment="1">
      <alignment horizontal="center" vertical="center"/>
    </xf>
    <xf numFmtId="0" fontId="7" fillId="0" borderId="0" xfId="632" applyFont="1" applyFill="1" applyAlignment="1">
      <alignment horizontal="center" vertical="center"/>
    </xf>
    <xf numFmtId="0" fontId="4" fillId="2" borderId="0" xfId="632" applyFont="1" applyFill="1">
      <alignment vertical="center"/>
    </xf>
    <xf numFmtId="0" fontId="0" fillId="0" borderId="0" xfId="632" applyFont="1">
      <alignment vertical="center"/>
    </xf>
    <xf numFmtId="0" fontId="5" fillId="2" borderId="0" xfId="632" applyFont="1" applyFill="1">
      <alignment vertical="center"/>
    </xf>
    <xf numFmtId="191" fontId="4" fillId="2" borderId="0" xfId="632" applyNumberFormat="1" applyFont="1" applyFill="1" applyBorder="1" applyAlignment="1">
      <alignment horizontal="right" vertical="center"/>
    </xf>
    <xf numFmtId="0" fontId="8" fillId="2" borderId="1" xfId="632" applyFont="1" applyFill="1" applyBorder="1" applyAlignment="1">
      <alignment horizontal="center" vertical="center" wrapText="1"/>
    </xf>
    <xf numFmtId="191" fontId="8" fillId="2" borderId="1" xfId="632" applyNumberFormat="1" applyFont="1" applyFill="1" applyBorder="1" applyAlignment="1">
      <alignment horizontal="center" vertical="center" wrapText="1"/>
    </xf>
    <xf numFmtId="191" fontId="8" fillId="0" borderId="1" xfId="632" applyNumberFormat="1" applyFont="1" applyFill="1" applyBorder="1" applyAlignment="1">
      <alignment horizontal="center" vertical="center" wrapText="1"/>
    </xf>
    <xf numFmtId="191" fontId="8" fillId="2" borderId="0" xfId="632" applyNumberFormat="1" applyFont="1" applyFill="1" applyAlignment="1">
      <alignment horizontal="center" vertical="center" wrapText="1"/>
    </xf>
    <xf numFmtId="200" fontId="9" fillId="0" borderId="2" xfId="0" applyNumberFormat="1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vertical="center" wrapText="1"/>
    </xf>
    <xf numFmtId="178" fontId="9" fillId="0" borderId="2" xfId="0" applyNumberFormat="1" applyFont="1" applyFill="1" applyBorder="1" applyAlignment="1">
      <alignment vertical="center" wrapText="1"/>
    </xf>
    <xf numFmtId="201" fontId="9" fillId="0" borderId="3" xfId="24" applyNumberFormat="1" applyFont="1" applyBorder="1" applyAlignment="1">
      <alignment vertical="center" wrapText="1"/>
    </xf>
    <xf numFmtId="201" fontId="9" fillId="0" borderId="1" xfId="24" applyNumberFormat="1" applyFont="1" applyFill="1" applyBorder="1" applyAlignment="1" applyProtection="1">
      <alignment horizontal="right" vertical="center" wrapText="1"/>
    </xf>
    <xf numFmtId="0" fontId="10" fillId="2" borderId="0" xfId="631" applyFont="1" applyFill="1">
      <alignment vertical="center"/>
    </xf>
    <xf numFmtId="200" fontId="11" fillId="0" borderId="2" xfId="0" applyNumberFormat="1" applyFont="1" applyBorder="1" applyAlignment="1">
      <alignment horizontal="left" vertical="center" wrapText="1"/>
    </xf>
    <xf numFmtId="178" fontId="11" fillId="0" borderId="2" xfId="0" applyNumberFormat="1" applyFont="1" applyBorder="1" applyAlignment="1">
      <alignment vertical="center" wrapText="1"/>
    </xf>
    <xf numFmtId="201" fontId="11" fillId="0" borderId="3" xfId="24" applyNumberFormat="1" applyFont="1" applyBorder="1" applyAlignment="1">
      <alignment vertical="center" wrapText="1"/>
    </xf>
    <xf numFmtId="178" fontId="11" fillId="0" borderId="2" xfId="0" applyNumberFormat="1" applyFont="1" applyFill="1" applyBorder="1" applyAlignment="1">
      <alignment vertical="center" wrapText="1"/>
    </xf>
    <xf numFmtId="201" fontId="11" fillId="0" borderId="1" xfId="24" applyNumberFormat="1" applyFont="1" applyFill="1" applyBorder="1" applyAlignment="1" applyProtection="1">
      <alignment horizontal="right" vertical="center" wrapText="1"/>
    </xf>
    <xf numFmtId="200" fontId="11" fillId="0" borderId="4" xfId="0" applyNumberFormat="1" applyFont="1" applyBorder="1" applyAlignment="1">
      <alignment horizontal="left" vertical="center" wrapText="1"/>
    </xf>
    <xf numFmtId="200" fontId="11" fillId="0" borderId="5" xfId="0" applyNumberFormat="1" applyFont="1" applyBorder="1" applyAlignment="1">
      <alignment horizontal="left" vertical="center" wrapText="1"/>
    </xf>
    <xf numFmtId="200" fontId="11" fillId="0" borderId="6" xfId="0" applyNumberFormat="1" applyFont="1" applyBorder="1" applyAlignment="1">
      <alignment horizontal="left" vertical="center" wrapText="1"/>
    </xf>
    <xf numFmtId="200" fontId="9" fillId="0" borderId="6" xfId="0" applyNumberFormat="1" applyFont="1" applyBorder="1" applyAlignment="1">
      <alignment horizontal="left" vertical="center" wrapText="1"/>
    </xf>
    <xf numFmtId="200" fontId="11" fillId="0" borderId="2" xfId="0" applyNumberFormat="1" applyFont="1" applyBorder="1" applyAlignment="1">
      <alignment vertical="center" wrapText="1"/>
    </xf>
    <xf numFmtId="201" fontId="11" fillId="0" borderId="1" xfId="24" applyNumberFormat="1" applyFont="1" applyBorder="1" applyAlignment="1">
      <alignment vertical="center" wrapText="1"/>
    </xf>
    <xf numFmtId="0" fontId="9" fillId="0" borderId="5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left" vertical="center" wrapText="1"/>
    </xf>
    <xf numFmtId="181" fontId="11" fillId="0" borderId="5" xfId="0" applyNumberFormat="1" applyFont="1" applyBorder="1" applyAlignment="1">
      <alignment horizontal="left" vertical="center" wrapText="1"/>
    </xf>
    <xf numFmtId="181" fontId="9" fillId="0" borderId="1" xfId="0" applyNumberFormat="1" applyFont="1" applyBorder="1" applyAlignment="1">
      <alignment horizontal="left" vertical="center" wrapText="1"/>
    </xf>
    <xf numFmtId="188" fontId="9" fillId="0" borderId="1" xfId="0" applyNumberFormat="1" applyFont="1" applyBorder="1" applyAlignment="1">
      <alignment vertical="center" wrapText="1"/>
    </xf>
    <xf numFmtId="188" fontId="9" fillId="0" borderId="1" xfId="0" applyNumberFormat="1" applyFont="1" applyFill="1" applyBorder="1" applyAlignment="1">
      <alignment vertical="center" wrapText="1"/>
    </xf>
    <xf numFmtId="201" fontId="9" fillId="0" borderId="1" xfId="24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188" fontId="11" fillId="0" borderId="1" xfId="0" applyNumberFormat="1" applyFont="1" applyBorder="1" applyAlignment="1">
      <alignment vertical="center" wrapText="1"/>
    </xf>
    <xf numFmtId="188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181" fontId="9" fillId="0" borderId="1" xfId="0" applyNumberFormat="1" applyFont="1" applyFill="1" applyBorder="1" applyAlignment="1">
      <alignment horizontal="left" vertical="center" wrapText="1"/>
    </xf>
    <xf numFmtId="181" fontId="11" fillId="0" borderId="1" xfId="0" applyNumberFormat="1" applyFont="1" applyFill="1" applyBorder="1" applyAlignment="1">
      <alignment horizontal="left" vertical="center" wrapText="1"/>
    </xf>
    <xf numFmtId="201" fontId="11" fillId="0" borderId="1" xfId="32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distributed" vertical="center" wrapText="1"/>
    </xf>
    <xf numFmtId="191" fontId="8" fillId="2" borderId="1" xfId="632" applyNumberFormat="1" applyFont="1" applyFill="1" applyBorder="1" applyAlignment="1">
      <alignment horizontal="right" vertical="center"/>
    </xf>
    <xf numFmtId="191" fontId="8" fillId="0" borderId="1" xfId="632" applyNumberFormat="1" applyFont="1" applyFill="1" applyBorder="1" applyAlignment="1">
      <alignment horizontal="right" vertical="center"/>
    </xf>
    <xf numFmtId="181" fontId="9" fillId="0" borderId="1" xfId="0" applyNumberFormat="1" applyFont="1" applyBorder="1" applyAlignment="1">
      <alignment vertical="center" wrapText="1"/>
    </xf>
    <xf numFmtId="0" fontId="1" fillId="0" borderId="1" xfId="535" applyBorder="1" applyAlignment="1"/>
    <xf numFmtId="0" fontId="1" fillId="0" borderId="1" xfId="535" applyFill="1" applyBorder="1" applyAlignment="1"/>
    <xf numFmtId="200" fontId="9" fillId="0" borderId="1" xfId="0" applyNumberFormat="1" applyFont="1" applyBorder="1" applyAlignment="1">
      <alignment horizontal="left" vertical="center" wrapText="1"/>
    </xf>
    <xf numFmtId="200" fontId="11" fillId="0" borderId="1" xfId="0" applyNumberFormat="1" applyFont="1" applyBorder="1" applyAlignment="1">
      <alignment horizontal="left" vertical="center" wrapText="1"/>
    </xf>
    <xf numFmtId="188" fontId="11" fillId="0" borderId="1" xfId="0" applyNumberFormat="1" applyFont="1" applyBorder="1" applyAlignment="1">
      <alignment horizontal="right" vertical="center" wrapText="1"/>
    </xf>
    <xf numFmtId="200" fontId="11" fillId="0" borderId="7" xfId="0" applyNumberFormat="1" applyFont="1" applyBorder="1" applyAlignment="1">
      <alignment horizontal="left" vertical="center" wrapText="1"/>
    </xf>
    <xf numFmtId="188" fontId="11" fillId="0" borderId="7" xfId="0" applyNumberFormat="1" applyFont="1" applyBorder="1" applyAlignment="1">
      <alignment vertical="center" wrapText="1"/>
    </xf>
    <xf numFmtId="188" fontId="11" fillId="0" borderId="7" xfId="0" applyNumberFormat="1" applyFont="1" applyFill="1" applyBorder="1" applyAlignment="1">
      <alignment vertical="center" wrapText="1"/>
    </xf>
    <xf numFmtId="201" fontId="11" fillId="0" borderId="8" xfId="24" applyNumberFormat="1" applyFont="1" applyBorder="1" applyAlignment="1">
      <alignment vertical="center" wrapText="1"/>
    </xf>
    <xf numFmtId="201" fontId="11" fillId="0" borderId="8" xfId="24" applyNumberFormat="1" applyFont="1" applyFill="1" applyBorder="1" applyAlignment="1" applyProtection="1">
      <alignment horizontal="right" vertical="center" wrapText="1"/>
    </xf>
    <xf numFmtId="188" fontId="9" fillId="0" borderId="5" xfId="0" applyNumberFormat="1" applyFont="1" applyBorder="1" applyAlignment="1">
      <alignment vertical="center" wrapText="1"/>
    </xf>
    <xf numFmtId="201" fontId="9" fillId="0" borderId="8" xfId="24" applyNumberFormat="1" applyFont="1" applyBorder="1" applyAlignment="1">
      <alignment vertical="center" wrapText="1"/>
    </xf>
    <xf numFmtId="201" fontId="9" fillId="0" borderId="8" xfId="24" applyNumberFormat="1" applyFont="1" applyFill="1" applyBorder="1" applyAlignment="1" applyProtection="1">
      <alignment horizontal="right" vertical="center" wrapText="1"/>
    </xf>
    <xf numFmtId="200" fontId="11" fillId="0" borderId="9" xfId="0" applyNumberFormat="1" applyFont="1" applyBorder="1" applyAlignment="1">
      <alignment horizontal="left" vertical="center" wrapText="1"/>
    </xf>
    <xf numFmtId="188" fontId="9" fillId="0" borderId="9" xfId="0" applyNumberFormat="1" applyFont="1" applyBorder="1" applyAlignment="1">
      <alignment vertical="center" wrapText="1"/>
    </xf>
    <xf numFmtId="201" fontId="9" fillId="0" borderId="10" xfId="24" applyNumberFormat="1" applyFont="1" applyBorder="1" applyAlignment="1">
      <alignment vertical="center" wrapText="1"/>
    </xf>
    <xf numFmtId="201" fontId="9" fillId="0" borderId="10" xfId="24" applyNumberFormat="1" applyFont="1" applyFill="1" applyBorder="1" applyAlignment="1" applyProtection="1">
      <alignment horizontal="right" vertical="center" wrapText="1"/>
    </xf>
    <xf numFmtId="200" fontId="11" fillId="0" borderId="11" xfId="0" applyNumberFormat="1" applyFont="1" applyBorder="1" applyAlignment="1">
      <alignment horizontal="left" vertical="center" wrapText="1"/>
    </xf>
    <xf numFmtId="188" fontId="9" fillId="0" borderId="11" xfId="0" applyNumberFormat="1" applyFont="1" applyBorder="1" applyAlignment="1">
      <alignment vertical="center" wrapText="1"/>
    </xf>
    <xf numFmtId="201" fontId="9" fillId="0" borderId="12" xfId="24" applyNumberFormat="1" applyFont="1" applyBorder="1" applyAlignment="1">
      <alignment vertical="center" wrapText="1"/>
    </xf>
    <xf numFmtId="201" fontId="9" fillId="0" borderId="12" xfId="24" applyNumberFormat="1" applyFont="1" applyFill="1" applyBorder="1" applyAlignment="1" applyProtection="1">
      <alignment horizontal="right" vertical="center" wrapText="1"/>
    </xf>
    <xf numFmtId="201" fontId="11" fillId="0" borderId="12" xfId="24" applyNumberFormat="1" applyFont="1" applyFill="1" applyBorder="1" applyAlignment="1" applyProtection="1">
      <alignment horizontal="right" vertical="center" wrapText="1"/>
    </xf>
    <xf numFmtId="200" fontId="11" fillId="0" borderId="1" xfId="0" applyNumberFormat="1" applyFont="1" applyBorder="1" applyAlignment="1">
      <alignment vertical="center" wrapText="1"/>
    </xf>
    <xf numFmtId="188" fontId="9" fillId="0" borderId="7" xfId="0" applyNumberFormat="1" applyFont="1" applyBorder="1" applyAlignment="1">
      <alignment vertical="center" wrapText="1"/>
    </xf>
    <xf numFmtId="200" fontId="9" fillId="0" borderId="7" xfId="0" applyNumberFormat="1" applyFont="1" applyBorder="1" applyAlignment="1">
      <alignment horizontal="left" vertical="center" wrapText="1"/>
    </xf>
    <xf numFmtId="200" fontId="11" fillId="0" borderId="5" xfId="0" applyNumberFormat="1" applyFont="1" applyBorder="1" applyAlignment="1">
      <alignment vertical="center" wrapText="1"/>
    </xf>
    <xf numFmtId="201" fontId="11" fillId="0" borderId="10" xfId="24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85" fontId="8" fillId="0" borderId="1" xfId="18" applyNumberFormat="1" applyFont="1" applyBorder="1" applyAlignment="1">
      <alignment vertical="center"/>
    </xf>
    <xf numFmtId="185" fontId="8" fillId="0" borderId="1" xfId="18" applyNumberFormat="1" applyFont="1" applyFill="1" applyBorder="1" applyAlignment="1">
      <alignment vertical="center"/>
    </xf>
    <xf numFmtId="201" fontId="8" fillId="0" borderId="1" xfId="24" applyNumberFormat="1" applyFont="1" applyBorder="1" applyAlignment="1">
      <alignment vertical="center"/>
    </xf>
    <xf numFmtId="181" fontId="11" fillId="0" borderId="1" xfId="0" applyNumberFormat="1" applyFont="1" applyBorder="1" applyAlignment="1">
      <alignment horizontal="center" vertical="center" wrapText="1"/>
    </xf>
    <xf numFmtId="185" fontId="12" fillId="0" borderId="1" xfId="18" applyNumberFormat="1" applyFont="1" applyBorder="1" applyAlignment="1">
      <alignment vertical="center"/>
    </xf>
    <xf numFmtId="201" fontId="12" fillId="0" borderId="1" xfId="24" applyNumberFormat="1" applyFont="1" applyBorder="1" applyAlignment="1">
      <alignment vertical="center"/>
    </xf>
    <xf numFmtId="0" fontId="1" fillId="0" borderId="0" xfId="535" applyFill="1" applyAlignment="1">
      <alignment wrapText="1"/>
    </xf>
    <xf numFmtId="0" fontId="6" fillId="0" borderId="0" xfId="535" applyFont="1" applyFill="1" applyAlignment="1"/>
    <xf numFmtId="191" fontId="1" fillId="2" borderId="0" xfId="632" applyNumberFormat="1" applyFill="1" applyBorder="1" applyAlignment="1">
      <alignment horizontal="right" vertical="center"/>
    </xf>
    <xf numFmtId="181" fontId="8" fillId="0" borderId="1" xfId="0" applyNumberFormat="1" applyFont="1" applyBorder="1" applyAlignment="1">
      <alignment horizontal="left" vertical="center" wrapText="1"/>
    </xf>
    <xf numFmtId="185" fontId="8" fillId="0" borderId="1" xfId="320" applyNumberFormat="1" applyFont="1" applyFill="1" applyBorder="1" applyAlignment="1">
      <alignment vertical="center"/>
    </xf>
    <xf numFmtId="201" fontId="8" fillId="0" borderId="1" xfId="24" applyNumberFormat="1" applyFont="1" applyFill="1" applyBorder="1" applyAlignment="1" applyProtection="1">
      <alignment vertical="center"/>
    </xf>
    <xf numFmtId="201" fontId="8" fillId="0" borderId="1" xfId="24" applyNumberFormat="1" applyFont="1" applyFill="1" applyBorder="1" applyAlignment="1" applyProtection="1">
      <alignment horizontal="right" vertical="center" wrapText="1"/>
    </xf>
    <xf numFmtId="185" fontId="12" fillId="0" borderId="1" xfId="320" applyNumberFormat="1" applyFont="1" applyFill="1" applyBorder="1" applyAlignment="1">
      <alignment vertical="center"/>
    </xf>
    <xf numFmtId="201" fontId="12" fillId="0" borderId="1" xfId="24" applyNumberFormat="1" applyFont="1" applyFill="1" applyBorder="1" applyAlignment="1" applyProtection="1">
      <alignment vertical="center"/>
    </xf>
    <xf numFmtId="0" fontId="12" fillId="0" borderId="1" xfId="0" applyFont="1" applyBorder="1" applyAlignment="1">
      <alignment horizontal="left" vertical="center" wrapText="1"/>
    </xf>
    <xf numFmtId="201" fontId="12" fillId="0" borderId="1" xfId="24" applyNumberFormat="1" applyFont="1" applyFill="1" applyBorder="1" applyAlignment="1" applyProtection="1">
      <alignment horizontal="right" vertical="center" wrapText="1"/>
    </xf>
    <xf numFmtId="201" fontId="12" fillId="0" borderId="1" xfId="24" applyNumberFormat="1" applyFont="1" applyFill="1" applyBorder="1" applyAlignment="1">
      <alignment vertical="center"/>
    </xf>
    <xf numFmtId="201" fontId="11" fillId="0" borderId="1" xfId="24" applyNumberFormat="1" applyFont="1" applyFill="1" applyBorder="1" applyAlignment="1">
      <alignment horizontal="right" vertical="center" wrapText="1"/>
    </xf>
    <xf numFmtId="201" fontId="8" fillId="0" borderId="1" xfId="24" applyNumberFormat="1" applyFont="1" applyFill="1" applyBorder="1" applyAlignment="1">
      <alignment vertical="center"/>
    </xf>
    <xf numFmtId="201" fontId="1" fillId="0" borderId="1" xfId="24" applyNumberFormat="1" applyFill="1" applyBorder="1" applyAlignment="1"/>
    <xf numFmtId="0" fontId="8" fillId="0" borderId="1" xfId="0" applyFont="1" applyBorder="1" applyAlignment="1">
      <alignment horizontal="distributed" vertical="center" wrapText="1"/>
    </xf>
    <xf numFmtId="0" fontId="6" fillId="0" borderId="1" xfId="535" applyFont="1" applyFill="1" applyBorder="1" applyAlignment="1"/>
    <xf numFmtId="201" fontId="6" fillId="0" borderId="1" xfId="24" applyNumberFormat="1" applyFont="1" applyFill="1" applyBorder="1" applyAlignment="1"/>
    <xf numFmtId="0" fontId="5" fillId="0" borderId="0" xfId="535" applyFont="1" applyFill="1" applyAlignment="1"/>
    <xf numFmtId="49" fontId="9" fillId="0" borderId="5" xfId="0" applyNumberFormat="1" applyFont="1" applyBorder="1" applyAlignment="1">
      <alignment horizontal="left" vertical="center" wrapText="1"/>
    </xf>
    <xf numFmtId="185" fontId="8" fillId="0" borderId="1" xfId="0" applyNumberFormat="1" applyFont="1" applyFill="1" applyBorder="1" applyAlignment="1">
      <alignment vertical="center"/>
    </xf>
    <xf numFmtId="201" fontId="8" fillId="0" borderId="1" xfId="626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horizontal="left" vertical="center" wrapText="1"/>
    </xf>
    <xf numFmtId="185" fontId="12" fillId="0" borderId="1" xfId="0" applyNumberFormat="1" applyFont="1" applyFill="1" applyBorder="1" applyAlignment="1">
      <alignment vertical="center"/>
    </xf>
    <xf numFmtId="0" fontId="4" fillId="0" borderId="0" xfId="631" applyFont="1">
      <alignment vertical="center"/>
    </xf>
    <xf numFmtId="0" fontId="1" fillId="0" borderId="0" xfId="535" applyFill="1" applyAlignment="1">
      <alignment horizontal="right" vertical="center"/>
    </xf>
    <xf numFmtId="185" fontId="8" fillId="2" borderId="1" xfId="489" applyNumberFormat="1" applyFont="1" applyFill="1" applyBorder="1" applyAlignment="1">
      <alignment vertical="center"/>
    </xf>
    <xf numFmtId="185" fontId="8" fillId="0" borderId="1" xfId="489" applyNumberFormat="1" applyFont="1" applyFill="1" applyBorder="1" applyAlignment="1">
      <alignment vertical="center"/>
    </xf>
    <xf numFmtId="201" fontId="8" fillId="0" borderId="1" xfId="551" applyNumberFormat="1" applyFont="1" applyFill="1" applyBorder="1" applyAlignment="1" applyProtection="1">
      <alignment vertical="center"/>
    </xf>
    <xf numFmtId="185" fontId="12" fillId="2" borderId="1" xfId="629" applyNumberFormat="1" applyFont="1" applyFill="1" applyBorder="1" applyAlignment="1">
      <alignment vertical="center"/>
    </xf>
    <xf numFmtId="185" fontId="12" fillId="0" borderId="1" xfId="629" applyNumberFormat="1" applyFont="1" applyFill="1" applyBorder="1" applyAlignment="1">
      <alignment vertical="center"/>
    </xf>
    <xf numFmtId="201" fontId="12" fillId="0" borderId="1" xfId="551" applyNumberFormat="1" applyFont="1" applyFill="1" applyBorder="1" applyAlignment="1" applyProtection="1">
      <alignment vertical="center"/>
    </xf>
    <xf numFmtId="185" fontId="12" fillId="2" borderId="1" xfId="489" applyNumberFormat="1" applyFont="1" applyFill="1" applyBorder="1" applyAlignment="1">
      <alignment vertical="center"/>
    </xf>
    <xf numFmtId="185" fontId="12" fillId="0" borderId="1" xfId="489" applyNumberFormat="1" applyFont="1" applyFill="1" applyBorder="1" applyAlignment="1">
      <alignment vertical="center"/>
    </xf>
    <xf numFmtId="43" fontId="8" fillId="2" borderId="3" xfId="18" applyNumberFormat="1" applyFont="1" applyFill="1" applyBorder="1" applyAlignment="1">
      <alignment vertical="center"/>
    </xf>
    <xf numFmtId="43" fontId="8" fillId="0" borderId="3" xfId="18" applyNumberFormat="1" applyFont="1" applyFill="1" applyBorder="1" applyAlignment="1">
      <alignment vertical="center"/>
    </xf>
    <xf numFmtId="43" fontId="8" fillId="2" borderId="1" xfId="18" applyNumberFormat="1" applyFont="1" applyFill="1" applyBorder="1" applyAlignment="1">
      <alignment vertical="center"/>
    </xf>
    <xf numFmtId="185" fontId="8" fillId="2" borderId="1" xfId="634" applyNumberFormat="1" applyFont="1" applyFill="1" applyBorder="1" applyAlignment="1">
      <alignment vertical="center"/>
    </xf>
    <xf numFmtId="185" fontId="8" fillId="0" borderId="1" xfId="634" applyNumberFormat="1" applyFont="1" applyFill="1" applyBorder="1" applyAlignment="1">
      <alignment vertical="center"/>
    </xf>
    <xf numFmtId="185" fontId="12" fillId="2" borderId="1" xfId="634" applyNumberFormat="1" applyFont="1" applyFill="1" applyBorder="1" applyAlignment="1">
      <alignment vertical="center"/>
    </xf>
    <xf numFmtId="185" fontId="12" fillId="0" borderId="1" xfId="634" applyNumberFormat="1" applyFont="1" applyFill="1" applyBorder="1" applyAlignment="1">
      <alignment vertical="center"/>
    </xf>
    <xf numFmtId="49" fontId="9" fillId="0" borderId="5" xfId="0" applyNumberFormat="1" applyFont="1" applyBorder="1" applyAlignment="1">
      <alignment horizontal="distributed" vertical="center" wrapText="1"/>
    </xf>
    <xf numFmtId="203" fontId="8" fillId="0" borderId="1" xfId="535" applyNumberFormat="1" applyFont="1" applyBorder="1" applyAlignment="1">
      <alignment vertical="center"/>
    </xf>
    <xf numFmtId="203" fontId="8" fillId="0" borderId="1" xfId="535" applyNumberFormat="1" applyFont="1" applyFill="1" applyBorder="1" applyAlignment="1">
      <alignment vertical="center"/>
    </xf>
    <xf numFmtId="203" fontId="12" fillId="0" borderId="1" xfId="535" applyNumberFormat="1" applyFont="1" applyBorder="1" applyAlignment="1">
      <alignment vertical="center"/>
    </xf>
    <xf numFmtId="203" fontId="12" fillId="0" borderId="1" xfId="535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left" vertical="center" wrapText="1"/>
    </xf>
    <xf numFmtId="201" fontId="8" fillId="0" borderId="1" xfId="0" applyNumberFormat="1" applyFont="1" applyFill="1" applyBorder="1" applyAlignment="1" applyProtection="1">
      <alignment vertical="center" wrapText="1"/>
    </xf>
    <xf numFmtId="49" fontId="11" fillId="0" borderId="1" xfId="0" applyNumberFormat="1" applyFont="1" applyBorder="1" applyAlignment="1">
      <alignment horizontal="left" vertical="center" wrapText="1"/>
    </xf>
    <xf numFmtId="201" fontId="12" fillId="0" borderId="1" xfId="0" applyNumberFormat="1" applyFont="1" applyFill="1" applyBorder="1" applyAlignment="1" applyProtection="1">
      <alignment vertical="center" wrapText="1"/>
    </xf>
    <xf numFmtId="185" fontId="8" fillId="2" borderId="1" xfId="629" applyNumberFormat="1" applyFont="1" applyFill="1" applyBorder="1" applyAlignment="1">
      <alignment vertical="center"/>
    </xf>
    <xf numFmtId="185" fontId="8" fillId="0" borderId="1" xfId="629" applyNumberFormat="1" applyFont="1" applyFill="1" applyBorder="1" applyAlignment="1">
      <alignment vertical="center"/>
    </xf>
    <xf numFmtId="204" fontId="12" fillId="2" borderId="1" xfId="629" applyNumberFormat="1" applyFont="1" applyFill="1" applyBorder="1" applyAlignment="1">
      <alignment vertical="center"/>
    </xf>
    <xf numFmtId="204" fontId="12" fillId="0" borderId="1" xfId="629" applyNumberFormat="1" applyFont="1" applyFill="1" applyBorder="1" applyAlignment="1">
      <alignment vertical="center"/>
    </xf>
    <xf numFmtId="203" fontId="12" fillId="2" borderId="1" xfId="629" applyNumberFormat="1" applyFont="1" applyFill="1" applyBorder="1" applyAlignment="1">
      <alignment vertical="center"/>
    </xf>
    <xf numFmtId="203" fontId="12" fillId="0" borderId="1" xfId="629" applyNumberFormat="1" applyFont="1" applyFill="1" applyBorder="1" applyAlignment="1">
      <alignment vertical="center"/>
    </xf>
    <xf numFmtId="0" fontId="12" fillId="2" borderId="1" xfId="629" applyFont="1" applyFill="1" applyBorder="1" applyAlignment="1">
      <alignment vertical="center"/>
    </xf>
    <xf numFmtId="0" fontId="12" fillId="0" borderId="1" xfId="629" applyFont="1" applyFill="1" applyBorder="1" applyAlignment="1">
      <alignment vertical="center"/>
    </xf>
    <xf numFmtId="191" fontId="8" fillId="2" borderId="1" xfId="634" applyNumberFormat="1" applyFont="1" applyFill="1" applyBorder="1" applyAlignment="1">
      <alignment vertical="center"/>
    </xf>
    <xf numFmtId="191" fontId="8" fillId="0" borderId="1" xfId="634" applyNumberFormat="1" applyFont="1" applyFill="1" applyBorder="1" applyAlignment="1">
      <alignment vertical="center"/>
    </xf>
    <xf numFmtId="191" fontId="8" fillId="0" borderId="1" xfId="631" applyNumberFormat="1" applyFont="1" applyBorder="1" applyAlignment="1">
      <alignment vertical="center"/>
    </xf>
    <xf numFmtId="191" fontId="8" fillId="0" borderId="1" xfId="631" applyNumberFormat="1" applyFont="1" applyFill="1" applyBorder="1" applyAlignment="1">
      <alignment vertical="center"/>
    </xf>
    <xf numFmtId="191" fontId="12" fillId="0" borderId="1" xfId="631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distributed" vertical="center" wrapText="1"/>
    </xf>
    <xf numFmtId="0" fontId="1" fillId="0" borderId="0" xfId="535" applyFill="1" applyAlignment="1">
      <alignment vertical="center"/>
    </xf>
    <xf numFmtId="185" fontId="8" fillId="0" borderId="1" xfId="279" applyNumberFormat="1" applyFont="1" applyFill="1" applyBorder="1" applyAlignment="1" applyProtection="1">
      <alignment vertical="center"/>
    </xf>
    <xf numFmtId="185" fontId="12" fillId="0" borderId="1" xfId="279" applyNumberFormat="1" applyFont="1" applyFill="1" applyBorder="1" applyAlignment="1" applyProtection="1">
      <alignment vertical="center"/>
    </xf>
    <xf numFmtId="201" fontId="12" fillId="0" borderId="1" xfId="626" applyNumberFormat="1" applyFont="1" applyFill="1" applyBorder="1" applyAlignment="1">
      <alignment vertical="center"/>
    </xf>
    <xf numFmtId="0" fontId="1" fillId="0" borderId="0" xfId="535" applyFont="1" applyFill="1" applyAlignment="1"/>
    <xf numFmtId="0" fontId="1" fillId="0" borderId="0" xfId="535" applyFont="1" applyAlignment="1"/>
    <xf numFmtId="185" fontId="8" fillId="0" borderId="2" xfId="628" applyNumberFormat="1" applyFont="1" applyFill="1" applyBorder="1" applyAlignment="1" applyProtection="1">
      <alignment vertical="center"/>
    </xf>
    <xf numFmtId="185" fontId="9" fillId="0" borderId="5" xfId="0" applyNumberFormat="1" applyFont="1" applyFill="1" applyBorder="1" applyAlignment="1">
      <alignment vertical="center" wrapText="1"/>
    </xf>
    <xf numFmtId="201" fontId="8" fillId="0" borderId="13" xfId="551" applyNumberFormat="1" applyFont="1" applyFill="1" applyBorder="1" applyAlignment="1" applyProtection="1">
      <alignment vertical="center"/>
    </xf>
    <xf numFmtId="185" fontId="11" fillId="0" borderId="2" xfId="628" applyNumberFormat="1" applyFont="1" applyFill="1" applyBorder="1" applyAlignment="1" applyProtection="1">
      <alignment vertical="center"/>
    </xf>
    <xf numFmtId="185" fontId="11" fillId="0" borderId="5" xfId="0" applyNumberFormat="1" applyFont="1" applyFill="1" applyBorder="1" applyAlignment="1">
      <alignment vertical="center" wrapText="1"/>
    </xf>
    <xf numFmtId="201" fontId="12" fillId="0" borderId="13" xfId="551" applyNumberFormat="1" applyFont="1" applyFill="1" applyBorder="1" applyAlignment="1" applyProtection="1">
      <alignment vertical="center"/>
    </xf>
    <xf numFmtId="185" fontId="8" fillId="0" borderId="3" xfId="636" applyNumberFormat="1" applyFont="1" applyFill="1" applyBorder="1" applyAlignment="1">
      <alignment vertical="center"/>
    </xf>
    <xf numFmtId="185" fontId="11" fillId="0" borderId="3" xfId="489" applyNumberFormat="1" applyFont="1" applyFill="1" applyBorder="1" applyAlignment="1">
      <alignment vertical="center"/>
    </xf>
    <xf numFmtId="4" fontId="1" fillId="0" borderId="0" xfId="535" applyNumberFormat="1" applyFont="1" applyAlignment="1"/>
    <xf numFmtId="185" fontId="11" fillId="0" borderId="3" xfId="636" applyNumberFormat="1" applyFont="1" applyFill="1" applyBorder="1" applyAlignment="1">
      <alignment vertical="center"/>
    </xf>
    <xf numFmtId="4" fontId="1" fillId="0" borderId="0" xfId="535" applyNumberFormat="1" applyAlignment="1"/>
    <xf numFmtId="185" fontId="8" fillId="0" borderId="3" xfId="486" applyNumberFormat="1" applyFont="1" applyFill="1" applyBorder="1" applyAlignment="1" applyProtection="1">
      <alignment vertical="center"/>
    </xf>
    <xf numFmtId="185" fontId="12" fillId="0" borderId="3" xfId="486" applyNumberFormat="1" applyFont="1" applyFill="1" applyBorder="1" applyAlignment="1" applyProtection="1">
      <alignment vertical="center"/>
    </xf>
    <xf numFmtId="201" fontId="8" fillId="0" borderId="1" xfId="24" applyNumberFormat="1" applyFont="1" applyFill="1" applyBorder="1" applyAlignment="1">
      <alignment horizontal="right" vertical="center"/>
    </xf>
    <xf numFmtId="185" fontId="11" fillId="0" borderId="1" xfId="489" applyNumberFormat="1" applyFont="1" applyFill="1" applyBorder="1" applyAlignment="1">
      <alignment vertical="center"/>
    </xf>
    <xf numFmtId="201" fontId="12" fillId="0" borderId="1" xfId="24" applyNumberFormat="1" applyFont="1" applyFill="1" applyBorder="1" applyAlignment="1">
      <alignment horizontal="right" vertical="center"/>
    </xf>
    <xf numFmtId="201" fontId="12" fillId="0" borderId="1" xfId="24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left" vertical="top" wrapText="1"/>
    </xf>
    <xf numFmtId="0" fontId="1" fillId="0" borderId="1" xfId="631" applyBorder="1" applyAlignment="1">
      <alignment horizontal="left" vertical="center"/>
    </xf>
    <xf numFmtId="191" fontId="0" fillId="0" borderId="1" xfId="631" applyNumberFormat="1" applyFont="1" applyBorder="1">
      <alignment vertical="center"/>
    </xf>
    <xf numFmtId="191" fontId="0" fillId="0" borderId="1" xfId="631" applyNumberFormat="1" applyFont="1" applyBorder="1" applyAlignment="1">
      <alignment horizontal="center" vertical="center"/>
    </xf>
    <xf numFmtId="0" fontId="1" fillId="0" borderId="1" xfId="631" applyFont="1" applyBorder="1" applyAlignment="1">
      <alignment horizontal="left" vertical="center"/>
    </xf>
    <xf numFmtId="191" fontId="0" fillId="0" borderId="1" xfId="631" applyNumberFormat="1" applyFont="1" applyFill="1" applyBorder="1" applyAlignment="1">
      <alignment horizontal="center" vertical="center"/>
    </xf>
    <xf numFmtId="203" fontId="0" fillId="0" borderId="1" xfId="631" applyNumberFormat="1" applyFont="1" applyBorder="1" applyAlignment="1">
      <alignment horizontal="center" vertical="center"/>
    </xf>
    <xf numFmtId="185" fontId="0" fillId="0" borderId="1" xfId="631" applyNumberFormat="1" applyFont="1" applyBorder="1">
      <alignment vertical="center"/>
    </xf>
    <xf numFmtId="185" fontId="0" fillId="0" borderId="1" xfId="631" applyNumberFormat="1" applyFont="1" applyFill="1" applyBorder="1" applyAlignment="1">
      <alignment horizontal="center" vertical="center"/>
    </xf>
    <xf numFmtId="185" fontId="0" fillId="0" borderId="1" xfId="631" applyNumberFormat="1" applyFont="1" applyBorder="1" applyAlignment="1">
      <alignment horizontal="center" vertical="center"/>
    </xf>
    <xf numFmtId="0" fontId="6" fillId="2" borderId="0" xfId="632" applyFont="1" applyFill="1" applyAlignment="1">
      <alignment horizontal="center" vertical="center"/>
    </xf>
    <xf numFmtId="0" fontId="6" fillId="2" borderId="0" xfId="632" applyFont="1" applyFill="1">
      <alignment vertical="center"/>
    </xf>
    <xf numFmtId="0" fontId="1" fillId="0" borderId="0" xfId="632">
      <alignment vertical="center"/>
    </xf>
    <xf numFmtId="0" fontId="6" fillId="0" borderId="0" xfId="632" applyFont="1">
      <alignment vertical="center"/>
    </xf>
    <xf numFmtId="0" fontId="1" fillId="2" borderId="0" xfId="632" applyFont="1" applyFill="1">
      <alignment vertical="center"/>
    </xf>
    <xf numFmtId="0" fontId="1" fillId="2" borderId="0" xfId="632" applyFill="1">
      <alignment vertical="center"/>
    </xf>
    <xf numFmtId="0" fontId="1" fillId="0" borderId="0" xfId="632" applyFill="1">
      <alignment vertical="center"/>
    </xf>
    <xf numFmtId="191" fontId="1" fillId="2" borderId="0" xfId="632" applyNumberFormat="1" applyFill="1">
      <alignment vertical="center"/>
    </xf>
    <xf numFmtId="185" fontId="0" fillId="2" borderId="0" xfId="0" applyNumberFormat="1" applyFill="1" applyAlignment="1"/>
    <xf numFmtId="0" fontId="1" fillId="0" borderId="0" xfId="632" applyFont="1">
      <alignment vertical="center"/>
    </xf>
    <xf numFmtId="0" fontId="4" fillId="2" borderId="0" xfId="632" applyFont="1" applyFill="1" applyBorder="1">
      <alignment vertical="center"/>
    </xf>
    <xf numFmtId="0" fontId="5" fillId="2" borderId="0" xfId="632" applyFont="1" applyFill="1" applyBorder="1">
      <alignment vertical="center"/>
    </xf>
    <xf numFmtId="191" fontId="8" fillId="2" borderId="10" xfId="632" applyNumberFormat="1" applyFont="1" applyFill="1" applyBorder="1" applyAlignment="1">
      <alignment horizontal="center" vertical="center" wrapText="1"/>
    </xf>
    <xf numFmtId="191" fontId="8" fillId="2" borderId="8" xfId="632" applyNumberFormat="1" applyFont="1" applyFill="1" applyBorder="1" applyAlignment="1">
      <alignment horizontal="center" vertical="center" wrapText="1"/>
    </xf>
    <xf numFmtId="0" fontId="6" fillId="2" borderId="0" xfId="632" applyFont="1" applyFill="1" applyAlignment="1">
      <alignment horizontal="center" vertical="center" wrapText="1"/>
    </xf>
    <xf numFmtId="49" fontId="9" fillId="0" borderId="1" xfId="621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88" fontId="8" fillId="0" borderId="1" xfId="18" applyNumberFormat="1" applyFont="1" applyFill="1" applyBorder="1" applyAlignment="1" applyProtection="1">
      <alignment horizontal="right" vertical="center"/>
    </xf>
    <xf numFmtId="201" fontId="8" fillId="2" borderId="1" xfId="349" applyNumberFormat="1" applyFont="1" applyFill="1" applyBorder="1" applyAlignment="1">
      <alignment vertical="center"/>
    </xf>
    <xf numFmtId="201" fontId="8" fillId="2" borderId="1" xfId="349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center" wrapText="1"/>
    </xf>
    <xf numFmtId="188" fontId="12" fillId="0" borderId="1" xfId="18" applyNumberFormat="1" applyFont="1" applyFill="1" applyBorder="1" applyAlignment="1" applyProtection="1">
      <alignment horizontal="right" vertical="center"/>
    </xf>
    <xf numFmtId="201" fontId="12" fillId="2" borderId="1" xfId="349" applyNumberFormat="1" applyFont="1" applyFill="1" applyBorder="1" applyAlignment="1">
      <alignment vertical="center"/>
    </xf>
    <xf numFmtId="49" fontId="11" fillId="0" borderId="1" xfId="621" applyNumberFormat="1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188" fontId="12" fillId="0" borderId="1" xfId="18" applyNumberFormat="1" applyFont="1" applyFill="1" applyBorder="1" applyAlignment="1" applyProtection="1">
      <alignment horizontal="right" vertical="center"/>
      <protection locked="0"/>
    </xf>
    <xf numFmtId="201" fontId="12" fillId="0" borderId="1" xfId="349" applyNumberFormat="1" applyFont="1" applyBorder="1" applyAlignment="1">
      <alignment vertical="center"/>
    </xf>
    <xf numFmtId="3" fontId="12" fillId="0" borderId="1" xfId="0" applyNumberFormat="1" applyFont="1" applyFill="1" applyBorder="1" applyAlignment="1" applyProtection="1">
      <alignment horizontal="right" vertical="center"/>
      <protection locked="0"/>
    </xf>
    <xf numFmtId="201" fontId="8" fillId="0" borderId="1" xfId="349" applyNumberFormat="1" applyFont="1" applyBorder="1" applyAlignment="1">
      <alignment vertical="center"/>
    </xf>
    <xf numFmtId="3" fontId="12" fillId="0" borderId="1" xfId="0" applyNumberFormat="1" applyFont="1" applyFill="1" applyBorder="1" applyAlignment="1" applyProtection="1">
      <alignment horizontal="right" vertical="center"/>
    </xf>
    <xf numFmtId="49" fontId="12" fillId="0" borderId="1" xfId="62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12" fillId="0" borderId="1" xfId="632" applyNumberFormat="1" applyFont="1" applyBorder="1" applyAlignment="1">
      <alignment horizontal="left" vertical="center"/>
    </xf>
    <xf numFmtId="49" fontId="8" fillId="0" borderId="1" xfId="632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188" fontId="8" fillId="0" borderId="1" xfId="18" applyNumberFormat="1" applyFont="1" applyFill="1" applyBorder="1" applyAlignment="1" applyProtection="1">
      <alignment horizontal="right" vertical="center"/>
      <protection locked="0"/>
    </xf>
    <xf numFmtId="49" fontId="11" fillId="0" borderId="1" xfId="621" applyNumberFormat="1" applyFont="1" applyBorder="1">
      <alignment vertical="center"/>
    </xf>
    <xf numFmtId="49" fontId="12" fillId="2" borderId="1" xfId="621" applyNumberFormat="1" applyFont="1" applyFill="1" applyBorder="1" applyAlignment="1">
      <alignment vertical="center" wrapText="1"/>
    </xf>
    <xf numFmtId="49" fontId="8" fillId="0" borderId="1" xfId="632" applyNumberFormat="1" applyFont="1" applyBorder="1" applyAlignment="1">
      <alignment horizontal="distributed" vertical="center" indent="1"/>
    </xf>
    <xf numFmtId="0" fontId="8" fillId="2" borderId="1" xfId="632" applyFont="1" applyFill="1" applyBorder="1" applyAlignment="1">
      <alignment horizontal="distributed" vertical="center" wrapText="1" indent="1"/>
    </xf>
    <xf numFmtId="0" fontId="8" fillId="2" borderId="1" xfId="631" applyFont="1" applyFill="1" applyBorder="1" applyAlignment="1">
      <alignment horizontal="left" vertical="center" wrapText="1"/>
    </xf>
    <xf numFmtId="191" fontId="8" fillId="2" borderId="1" xfId="632" applyNumberFormat="1" applyFont="1" applyFill="1" applyBorder="1">
      <alignment vertical="center"/>
    </xf>
    <xf numFmtId="0" fontId="12" fillId="2" borderId="1" xfId="632" applyFont="1" applyFill="1" applyBorder="1" applyAlignment="1">
      <alignment horizontal="left" vertical="center" wrapText="1"/>
    </xf>
    <xf numFmtId="191" fontId="12" fillId="2" borderId="1" xfId="632" applyNumberFormat="1" applyFont="1" applyFill="1" applyBorder="1">
      <alignment vertical="center"/>
    </xf>
    <xf numFmtId="191" fontId="12" fillId="2" borderId="1" xfId="0" applyNumberFormat="1" applyFont="1" applyFill="1" applyBorder="1" applyAlignment="1">
      <alignment vertical="center"/>
    </xf>
    <xf numFmtId="188" fontId="8" fillId="2" borderId="1" xfId="18" applyNumberFormat="1" applyFont="1" applyFill="1" applyBorder="1">
      <alignment vertical="center"/>
    </xf>
    <xf numFmtId="188" fontId="8" fillId="0" borderId="1" xfId="18" applyNumberFormat="1" applyFont="1" applyFill="1" applyBorder="1">
      <alignment vertical="center"/>
    </xf>
    <xf numFmtId="0" fontId="12" fillId="2" borderId="1" xfId="631" applyFont="1" applyFill="1" applyBorder="1" applyAlignment="1">
      <alignment horizontal="left" vertical="center"/>
    </xf>
    <xf numFmtId="188" fontId="12" fillId="2" borderId="1" xfId="18" applyNumberFormat="1" applyFont="1" applyFill="1" applyBorder="1">
      <alignment vertical="center"/>
    </xf>
    <xf numFmtId="188" fontId="12" fillId="0" borderId="1" xfId="18" applyNumberFormat="1" applyFont="1" applyFill="1" applyBorder="1">
      <alignment vertical="center"/>
    </xf>
    <xf numFmtId="0" fontId="4" fillId="2" borderId="0" xfId="631" applyFont="1" applyFill="1">
      <alignment vertical="center"/>
    </xf>
    <xf numFmtId="0" fontId="8" fillId="2" borderId="1" xfId="632" applyFont="1" applyFill="1" applyBorder="1" applyAlignment="1">
      <alignment horizontal="left" vertical="center" wrapText="1"/>
    </xf>
    <xf numFmtId="188" fontId="8" fillId="2" borderId="1" xfId="18" applyNumberFormat="1" applyFont="1" applyFill="1" applyBorder="1" applyAlignment="1">
      <alignment vertical="center"/>
    </xf>
    <xf numFmtId="188" fontId="8" fillId="0" borderId="1" xfId="18" applyNumberFormat="1" applyFont="1" applyFill="1" applyBorder="1" applyAlignment="1">
      <alignment vertical="center"/>
    </xf>
    <xf numFmtId="188" fontId="8" fillId="2" borderId="1" xfId="18" applyNumberFormat="1" applyFont="1" applyFill="1" applyBorder="1" applyAlignment="1">
      <alignment horizontal="right" vertical="center"/>
    </xf>
    <xf numFmtId="188" fontId="8" fillId="0" borderId="1" xfId="18" applyNumberFormat="1" applyFont="1" applyFill="1" applyBorder="1" applyAlignment="1">
      <alignment horizontal="right" vertical="center"/>
    </xf>
    <xf numFmtId="0" fontId="6" fillId="0" borderId="0" xfId="632" applyFont="1" applyAlignment="1">
      <alignment horizontal="center" vertical="center"/>
    </xf>
    <xf numFmtId="191" fontId="1" fillId="0" borderId="0" xfId="632" applyNumberFormat="1">
      <alignment vertical="center"/>
    </xf>
    <xf numFmtId="0" fontId="7" fillId="3" borderId="0" xfId="632" applyFont="1" applyFill="1" applyAlignment="1">
      <alignment horizontal="center" vertical="center"/>
    </xf>
    <xf numFmtId="191" fontId="4" fillId="2" borderId="0" xfId="632" applyNumberFormat="1" applyFont="1" applyFill="1" applyAlignment="1">
      <alignment horizontal="right" vertical="center"/>
    </xf>
    <xf numFmtId="191" fontId="8" fillId="3" borderId="1" xfId="632" applyNumberFormat="1" applyFont="1" applyFill="1" applyBorder="1" applyAlignment="1">
      <alignment horizontal="center" vertical="center" wrapText="1"/>
    </xf>
    <xf numFmtId="0" fontId="14" fillId="2" borderId="0" xfId="630" applyFont="1" applyFill="1" applyAlignment="1">
      <alignment vertical="center" wrapText="1"/>
    </xf>
    <xf numFmtId="0" fontId="12" fillId="0" borderId="1" xfId="632" applyFont="1" applyBorder="1" applyAlignment="1">
      <alignment horizontal="left" vertical="center"/>
    </xf>
    <xf numFmtId="49" fontId="11" fillId="2" borderId="1" xfId="621" applyNumberFormat="1" applyFont="1" applyFill="1" applyBorder="1" applyAlignment="1">
      <alignment vertical="center" wrapText="1"/>
    </xf>
    <xf numFmtId="191" fontId="12" fillId="2" borderId="1" xfId="632" applyNumberFormat="1" applyFont="1" applyFill="1" applyBorder="1" applyAlignment="1">
      <alignment horizontal="right" vertical="center"/>
    </xf>
    <xf numFmtId="191" fontId="12" fillId="0" borderId="1" xfId="632" applyNumberFormat="1" applyFont="1" applyFill="1" applyBorder="1" applyAlignment="1">
      <alignment horizontal="right" vertical="center"/>
    </xf>
    <xf numFmtId="201" fontId="12" fillId="2" borderId="1" xfId="349" applyNumberFormat="1" applyFont="1" applyFill="1" applyBorder="1" applyAlignment="1">
      <alignment horizontal="right" vertical="center"/>
    </xf>
    <xf numFmtId="49" fontId="11" fillId="0" borderId="1" xfId="621" applyNumberFormat="1" applyFont="1" applyBorder="1" applyAlignment="1">
      <alignment vertical="center" wrapText="1"/>
    </xf>
    <xf numFmtId="0" fontId="12" fillId="2" borderId="1" xfId="632" applyFont="1" applyFill="1" applyBorder="1" applyAlignment="1">
      <alignment vertical="center" wrapText="1"/>
    </xf>
    <xf numFmtId="0" fontId="12" fillId="0" borderId="1" xfId="632" applyFont="1" applyBorder="1" applyAlignment="1">
      <alignment vertical="center" wrapText="1"/>
    </xf>
    <xf numFmtId="0" fontId="12" fillId="2" borderId="1" xfId="632" applyFont="1" applyFill="1" applyBorder="1" applyAlignment="1">
      <alignment horizontal="left" vertical="center"/>
    </xf>
    <xf numFmtId="191" fontId="12" fillId="2" borderId="1" xfId="632" applyNumberFormat="1" applyFont="1" applyFill="1" applyBorder="1" applyAlignment="1">
      <alignment horizontal="right" vertical="center" wrapText="1"/>
    </xf>
    <xf numFmtId="0" fontId="8" fillId="2" borderId="1" xfId="632" applyFont="1" applyFill="1" applyBorder="1" applyAlignment="1">
      <alignment horizontal="distributed" vertical="center" indent="1"/>
    </xf>
    <xf numFmtId="0" fontId="8" fillId="2" borderId="1" xfId="631" applyFont="1" applyFill="1" applyBorder="1" applyAlignment="1">
      <alignment horizontal="left" vertical="center"/>
    </xf>
    <xf numFmtId="201" fontId="8" fillId="2" borderId="1" xfId="24" applyNumberFormat="1" applyFont="1" applyFill="1" applyBorder="1">
      <alignment vertical="center"/>
    </xf>
    <xf numFmtId="201" fontId="8" fillId="2" borderId="1" xfId="24" applyNumberFormat="1" applyFont="1" applyFill="1" applyBorder="1" applyAlignment="1">
      <alignment horizontal="right" vertical="center"/>
    </xf>
    <xf numFmtId="201" fontId="12" fillId="2" borderId="1" xfId="24" applyNumberFormat="1" applyFont="1" applyFill="1" applyBorder="1">
      <alignment vertical="center"/>
    </xf>
    <xf numFmtId="201" fontId="12" fillId="2" borderId="1" xfId="24" applyNumberFormat="1" applyFont="1" applyFill="1" applyBorder="1" applyAlignment="1">
      <alignment horizontal="right" vertical="center"/>
    </xf>
    <xf numFmtId="0" fontId="8" fillId="2" borderId="1" xfId="632" applyFont="1" applyFill="1" applyBorder="1" applyAlignment="1">
      <alignment horizontal="left" vertical="center"/>
    </xf>
    <xf numFmtId="201" fontId="8" fillId="2" borderId="1" xfId="24" applyNumberFormat="1" applyFont="1" applyFill="1" applyBorder="1" applyAlignment="1">
      <alignment vertical="center"/>
    </xf>
    <xf numFmtId="0" fontId="12" fillId="0" borderId="1" xfId="632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Fill="1" applyBorder="1" applyAlignment="1" applyProtection="1">
      <alignment horizontal="right" vertical="center"/>
      <protection locked="0"/>
    </xf>
    <xf numFmtId="3" fontId="11" fillId="0" borderId="1" xfId="0" applyNumberFormat="1" applyFont="1" applyFill="1" applyBorder="1" applyAlignment="1" applyProtection="1">
      <alignment horizontal="right" vertical="center"/>
    </xf>
    <xf numFmtId="0" fontId="8" fillId="0" borderId="1" xfId="632" applyFont="1" applyBorder="1" applyAlignment="1">
      <alignment horizontal="left" vertical="center"/>
    </xf>
    <xf numFmtId="185" fontId="11" fillId="0" borderId="1" xfId="0" applyNumberFormat="1" applyFont="1" applyBorder="1" applyAlignment="1">
      <alignment horizontal="left" wrapText="1"/>
    </xf>
    <xf numFmtId="185" fontId="9" fillId="0" borderId="1" xfId="0" applyNumberFormat="1" applyFont="1" applyBorder="1" applyAlignment="1">
      <alignment horizontal="left" wrapText="1"/>
    </xf>
    <xf numFmtId="185" fontId="11" fillId="0" borderId="1" xfId="0" applyNumberFormat="1" applyFont="1" applyBorder="1" applyAlignment="1">
      <alignment horizontal="left" vertical="center" wrapText="1"/>
    </xf>
    <xf numFmtId="0" fontId="8" fillId="0" borderId="1" xfId="632" applyFont="1" applyBorder="1" applyAlignment="1">
      <alignment horizontal="distributed" vertical="center" indent="1"/>
    </xf>
    <xf numFmtId="188" fontId="12" fillId="2" borderId="1" xfId="18" applyNumberFormat="1" applyFont="1" applyFill="1" applyBorder="1" applyAlignment="1">
      <alignment vertical="center"/>
    </xf>
    <xf numFmtId="201" fontId="12" fillId="2" borderId="1" xfId="24" applyNumberFormat="1" applyFont="1" applyFill="1" applyBorder="1" applyAlignment="1">
      <alignment vertical="center"/>
    </xf>
    <xf numFmtId="0" fontId="15" fillId="0" borderId="0" xfId="0" applyFont="1" applyAlignment="1"/>
    <xf numFmtId="0" fontId="0" fillId="2" borderId="0" xfId="0" applyFill="1" applyAlignment="1"/>
    <xf numFmtId="0" fontId="0" fillId="0" borderId="0" xfId="0" applyFill="1" applyAlignment="1"/>
    <xf numFmtId="0" fontId="16" fillId="0" borderId="0" xfId="632" applyFont="1" applyAlignment="1">
      <alignment horizontal="center" vertical="center"/>
    </xf>
    <xf numFmtId="0" fontId="4" fillId="2" borderId="0" xfId="632" applyFont="1" applyFill="1" applyAlignment="1">
      <alignment horizontal="right" vertical="center"/>
    </xf>
    <xf numFmtId="9" fontId="1" fillId="2" borderId="0" xfId="349" applyFont="1" applyFill="1" applyAlignment="1">
      <alignment vertical="center"/>
    </xf>
    <xf numFmtId="191" fontId="8" fillId="0" borderId="10" xfId="632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vertical="center" wrapText="1"/>
    </xf>
    <xf numFmtId="185" fontId="8" fillId="0" borderId="1" xfId="0" applyNumberFormat="1" applyFont="1" applyFill="1" applyBorder="1" applyAlignment="1">
      <alignment horizontal="right" vertical="center" shrinkToFit="1"/>
    </xf>
    <xf numFmtId="201" fontId="8" fillId="0" borderId="1" xfId="24" applyNumberFormat="1" applyFont="1" applyFill="1" applyBorder="1" applyAlignment="1">
      <alignment horizontal="right" vertical="center" shrinkToFit="1"/>
    </xf>
    <xf numFmtId="0" fontId="10" fillId="2" borderId="0" xfId="632" applyFont="1" applyFill="1">
      <alignment vertical="center"/>
    </xf>
    <xf numFmtId="0" fontId="12" fillId="0" borderId="14" xfId="0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vertical="center" wrapText="1"/>
    </xf>
    <xf numFmtId="185" fontId="12" fillId="2" borderId="1" xfId="535" applyNumberFormat="1" applyFont="1" applyFill="1" applyBorder="1" applyAlignment="1">
      <alignment horizontal="right" vertical="center"/>
    </xf>
    <xf numFmtId="185" fontId="12" fillId="0" borderId="1" xfId="535" applyNumberFormat="1" applyFont="1" applyFill="1" applyBorder="1" applyAlignment="1">
      <alignment horizontal="right" vertical="center"/>
    </xf>
    <xf numFmtId="0" fontId="10" fillId="2" borderId="0" xfId="632" applyFont="1" applyFill="1" applyAlignment="1">
      <alignment horizontal="center" vertical="center"/>
    </xf>
    <xf numFmtId="49" fontId="12" fillId="0" borderId="1" xfId="0" applyNumberFormat="1" applyFont="1" applyBorder="1" applyAlignment="1">
      <alignment vertical="center" wrapText="1"/>
    </xf>
    <xf numFmtId="185" fontId="12" fillId="2" borderId="1" xfId="0" applyNumberFormat="1" applyFont="1" applyFill="1" applyBorder="1" applyAlignment="1">
      <alignment horizontal="right" vertical="center" shrinkToFit="1"/>
    </xf>
    <xf numFmtId="185" fontId="12" fillId="0" borderId="1" xfId="0" applyNumberFormat="1" applyFont="1" applyFill="1" applyBorder="1" applyAlignment="1">
      <alignment horizontal="right" vertical="center" shrinkToFit="1"/>
    </xf>
    <xf numFmtId="201" fontId="12" fillId="2" borderId="1" xfId="24" applyNumberFormat="1" applyFont="1" applyFill="1" applyBorder="1" applyAlignment="1">
      <alignment horizontal="right" vertical="center" shrinkToFit="1"/>
    </xf>
    <xf numFmtId="185" fontId="8" fillId="0" borderId="1" xfId="535" applyNumberFormat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vertical="center" wrapText="1"/>
    </xf>
    <xf numFmtId="185" fontId="8" fillId="0" borderId="1" xfId="0" applyNumberFormat="1" applyFont="1" applyFill="1" applyBorder="1" applyAlignment="1">
      <alignment horizontal="right" vertical="center"/>
    </xf>
    <xf numFmtId="185" fontId="12" fillId="2" borderId="1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/>
    </xf>
    <xf numFmtId="201" fontId="8" fillId="0" borderId="1" xfId="24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wrapText="1"/>
    </xf>
    <xf numFmtId="185" fontId="12" fillId="2" borderId="1" xfId="535" applyNumberFormat="1" applyFont="1" applyFill="1" applyBorder="1" applyAlignment="1">
      <alignment horizontal="right" vertical="center" shrinkToFit="1"/>
    </xf>
    <xf numFmtId="185" fontId="11" fillId="0" borderId="0" xfId="0" applyNumberFormat="1" applyFont="1" applyBorder="1" applyAlignment="1">
      <alignment horizontal="left" wrapText="1"/>
    </xf>
    <xf numFmtId="0" fontId="8" fillId="0" borderId="0" xfId="0" applyFont="1" applyFill="1" applyAlignment="1">
      <alignment horizontal="right"/>
    </xf>
    <xf numFmtId="201" fontId="8" fillId="0" borderId="0" xfId="24" applyNumberFormat="1" applyFont="1" applyFill="1" applyAlignment="1">
      <alignment horizontal="right"/>
    </xf>
    <xf numFmtId="185" fontId="12" fillId="0" borderId="1" xfId="535" applyNumberFormat="1" applyFont="1" applyFill="1" applyBorder="1" applyAlignment="1">
      <alignment horizontal="right" vertical="center" shrinkToFit="1"/>
    </xf>
    <xf numFmtId="185" fontId="12" fillId="0" borderId="1" xfId="0" applyNumberFormat="1" applyFont="1" applyFill="1" applyBorder="1" applyAlignment="1">
      <alignment horizontal="right" vertical="center"/>
    </xf>
    <xf numFmtId="185" fontId="8" fillId="2" borderId="1" xfId="535" applyNumberFormat="1" applyFont="1" applyFill="1" applyBorder="1" applyAlignment="1">
      <alignment horizontal="right" vertical="center"/>
    </xf>
    <xf numFmtId="49" fontId="12" fillId="2" borderId="3" xfId="637" applyNumberFormat="1" applyFont="1" applyFill="1" applyBorder="1" applyAlignment="1" applyProtection="1">
      <alignment horizontal="left" vertical="center"/>
    </xf>
    <xf numFmtId="49" fontId="12" fillId="2" borderId="1" xfId="639" applyNumberFormat="1" applyFont="1" applyFill="1" applyBorder="1" applyAlignment="1" applyProtection="1">
      <alignment horizontal="left" vertical="center" wrapText="1"/>
    </xf>
    <xf numFmtId="185" fontId="12" fillId="2" borderId="1" xfId="639" applyNumberFormat="1" applyFont="1" applyFill="1" applyBorder="1" applyAlignment="1" applyProtection="1">
      <alignment horizontal="right" vertical="center"/>
      <protection locked="0"/>
    </xf>
    <xf numFmtId="201" fontId="12" fillId="2" borderId="1" xfId="24" applyNumberFormat="1" applyFont="1" applyFill="1" applyBorder="1" applyAlignment="1" applyProtection="1">
      <alignment horizontal="right" vertical="center"/>
      <protection locked="0"/>
    </xf>
    <xf numFmtId="49" fontId="12" fillId="2" borderId="3" xfId="639" applyNumberFormat="1" applyFont="1" applyFill="1" applyBorder="1" applyAlignment="1" applyProtection="1">
      <alignment horizontal="left" vertical="center"/>
    </xf>
    <xf numFmtId="49" fontId="8" fillId="2" borderId="1" xfId="0" applyNumberFormat="1" applyFont="1" applyFill="1" applyBorder="1" applyAlignment="1" applyProtection="1">
      <alignment horizontal="distributed" vertical="center" wrapText="1"/>
    </xf>
    <xf numFmtId="0" fontId="15" fillId="2" borderId="0" xfId="0" applyFont="1" applyFill="1" applyAlignment="1"/>
    <xf numFmtId="0" fontId="8" fillId="2" borderId="0" xfId="632" applyFont="1" applyFill="1" applyAlignment="1">
      <alignment horizontal="center" vertical="center" wrapText="1"/>
    </xf>
    <xf numFmtId="0" fontId="17" fillId="0" borderId="0" xfId="332" applyAlignment="1"/>
    <xf numFmtId="0" fontId="12" fillId="2" borderId="0" xfId="632" applyFont="1" applyFill="1">
      <alignment vertical="center"/>
    </xf>
    <xf numFmtId="0" fontId="1" fillId="2" borderId="0" xfId="631" applyFill="1">
      <alignment vertical="center"/>
    </xf>
    <xf numFmtId="0" fontId="6" fillId="2" borderId="0" xfId="631" applyFont="1" applyFill="1">
      <alignment vertical="center"/>
    </xf>
    <xf numFmtId="0" fontId="0" fillId="2" borderId="0" xfId="632" applyFont="1" applyFill="1">
      <alignment vertical="center"/>
    </xf>
    <xf numFmtId="191" fontId="1" fillId="0" borderId="0" xfId="632" applyNumberFormat="1" applyFill="1" applyBorder="1" applyAlignment="1">
      <alignment horizontal="right" vertical="center"/>
    </xf>
    <xf numFmtId="0" fontId="6" fillId="2" borderId="0" xfId="632" applyFont="1" applyFill="1" applyAlignment="1">
      <alignment horizontal="left" vertical="center" wrapText="1"/>
    </xf>
    <xf numFmtId="185" fontId="12" fillId="2" borderId="1" xfId="637" applyNumberFormat="1" applyFont="1" applyFill="1" applyBorder="1" applyAlignment="1" applyProtection="1">
      <alignment vertical="center" wrapText="1"/>
    </xf>
    <xf numFmtId="185" fontId="12" fillId="2" borderId="1" xfId="637" applyNumberFormat="1" applyFont="1" applyFill="1" applyBorder="1" applyAlignment="1" applyProtection="1">
      <alignment horizontal="right" vertical="center"/>
    </xf>
    <xf numFmtId="185" fontId="12" fillId="0" borderId="1" xfId="637" applyNumberFormat="1" applyFont="1" applyFill="1" applyBorder="1" applyAlignment="1" applyProtection="1">
      <alignment horizontal="right" vertical="center"/>
    </xf>
    <xf numFmtId="49" fontId="12" fillId="2" borderId="1" xfId="637" applyNumberFormat="1" applyFont="1" applyFill="1" applyBorder="1" applyAlignment="1" applyProtection="1">
      <alignment horizontal="left" vertical="center" wrapText="1"/>
    </xf>
    <xf numFmtId="185" fontId="18" fillId="2" borderId="1" xfId="637" applyNumberFormat="1" applyFont="1" applyFill="1" applyBorder="1" applyAlignment="1" applyProtection="1">
      <alignment horizontal="right" vertical="center"/>
    </xf>
    <xf numFmtId="0" fontId="8" fillId="2" borderId="1" xfId="632" applyFont="1" applyFill="1" applyBorder="1" applyAlignment="1">
      <alignment horizontal="distributed" vertical="center"/>
    </xf>
    <xf numFmtId="49" fontId="8" fillId="2" borderId="1" xfId="332" applyNumberFormat="1" applyFont="1" applyFill="1" applyBorder="1" applyAlignment="1" applyProtection="1">
      <alignment horizontal="distributed" vertical="center" wrapText="1"/>
    </xf>
    <xf numFmtId="191" fontId="8" fillId="0" borderId="1" xfId="632" applyNumberFormat="1" applyFont="1" applyFill="1" applyBorder="1">
      <alignment vertical="center"/>
    </xf>
    <xf numFmtId="0" fontId="8" fillId="0" borderId="1" xfId="632" applyNumberFormat="1" applyFont="1" applyFill="1" applyBorder="1" applyAlignment="1">
      <alignment horizontal="left" vertical="center"/>
    </xf>
    <xf numFmtId="0" fontId="12" fillId="0" borderId="1" xfId="632" applyNumberFormat="1" applyFont="1" applyFill="1" applyBorder="1" applyAlignment="1">
      <alignment horizontal="left" vertical="center"/>
    </xf>
    <xf numFmtId="191" fontId="12" fillId="0" borderId="1" xfId="632" applyNumberFormat="1" applyFont="1" applyFill="1" applyBorder="1">
      <alignment vertical="center"/>
    </xf>
    <xf numFmtId="0" fontId="12" fillId="2" borderId="1" xfId="632" applyNumberFormat="1" applyFont="1" applyFill="1" applyBorder="1" applyAlignment="1">
      <alignment horizontal="left" vertical="center"/>
    </xf>
    <xf numFmtId="0" fontId="8" fillId="2" borderId="1" xfId="632" applyNumberFormat="1" applyFont="1" applyFill="1" applyBorder="1" applyAlignment="1">
      <alignment horizontal="left" vertical="center" wrapText="1"/>
    </xf>
    <xf numFmtId="0" fontId="12" fillId="2" borderId="1" xfId="632" applyNumberFormat="1" applyFont="1" applyFill="1" applyBorder="1" applyAlignment="1">
      <alignment horizontal="left" vertical="center" wrapText="1"/>
    </xf>
    <xf numFmtId="0" fontId="8" fillId="2" borderId="1" xfId="632" applyNumberFormat="1" applyFont="1" applyFill="1" applyBorder="1" applyAlignment="1">
      <alignment vertical="center" wrapText="1"/>
    </xf>
    <xf numFmtId="0" fontId="8" fillId="2" borderId="1" xfId="632" applyFont="1" applyFill="1" applyBorder="1" applyAlignment="1">
      <alignment horizontal="distributed" vertical="center" wrapText="1" indent="2"/>
    </xf>
    <xf numFmtId="185" fontId="1" fillId="2" borderId="0" xfId="632" applyNumberFormat="1" applyFill="1">
      <alignment vertical="center"/>
    </xf>
    <xf numFmtId="201" fontId="1" fillId="2" borderId="0" xfId="632" applyNumberFormat="1" applyFill="1">
      <alignment vertical="center"/>
    </xf>
    <xf numFmtId="201" fontId="12" fillId="2" borderId="0" xfId="24" applyNumberFormat="1" applyFont="1" applyFill="1">
      <alignment vertical="center"/>
    </xf>
    <xf numFmtId="188" fontId="12" fillId="2" borderId="0" xfId="18" applyNumberFormat="1" applyFont="1" applyFill="1">
      <alignment vertical="center"/>
    </xf>
    <xf numFmtId="191" fontId="12" fillId="2" borderId="0" xfId="632" applyNumberFormat="1" applyFont="1" applyFill="1">
      <alignment vertical="center"/>
    </xf>
    <xf numFmtId="191" fontId="6" fillId="2" borderId="0" xfId="632" applyNumberFormat="1" applyFont="1" applyFill="1">
      <alignment vertical="center"/>
    </xf>
    <xf numFmtId="0" fontId="8" fillId="2" borderId="1" xfId="632" applyNumberFormat="1" applyFont="1" applyFill="1" applyBorder="1" applyAlignment="1">
      <alignment horizontal="left" vertical="center"/>
    </xf>
    <xf numFmtId="185" fontId="12" fillId="2" borderId="1" xfId="632" applyNumberFormat="1" applyFont="1" applyFill="1" applyBorder="1">
      <alignment vertical="center"/>
    </xf>
    <xf numFmtId="185" fontId="12" fillId="0" borderId="1" xfId="632" applyNumberFormat="1" applyFont="1" applyFill="1" applyBorder="1">
      <alignment vertical="center"/>
    </xf>
    <xf numFmtId="0" fontId="12" fillId="2" borderId="1" xfId="632" applyNumberFormat="1" applyFont="1" applyFill="1" applyBorder="1" applyAlignment="1">
      <alignment vertical="center" wrapText="1"/>
    </xf>
    <xf numFmtId="0" fontId="8" fillId="2" borderId="1" xfId="632" applyFont="1" applyFill="1" applyBorder="1" applyAlignment="1">
      <alignment horizontal="left" vertical="top" wrapText="1"/>
    </xf>
    <xf numFmtId="185" fontId="8" fillId="0" borderId="1" xfId="632" applyNumberFormat="1" applyFont="1" applyFill="1" applyBorder="1">
      <alignment vertical="center"/>
    </xf>
    <xf numFmtId="0" fontId="12" fillId="2" borderId="1" xfId="632" applyFont="1" applyFill="1" applyBorder="1">
      <alignment vertical="center"/>
    </xf>
    <xf numFmtId="0" fontId="12" fillId="2" borderId="1" xfId="631" applyFont="1" applyFill="1" applyBorder="1" applyAlignment="1">
      <alignment horizontal="left" vertical="center" wrapText="1"/>
    </xf>
    <xf numFmtId="191" fontId="12" fillId="2" borderId="1" xfId="631" applyNumberFormat="1" applyFont="1" applyFill="1" applyBorder="1">
      <alignment vertical="center"/>
    </xf>
    <xf numFmtId="0" fontId="10" fillId="2" borderId="1" xfId="632" applyFont="1" applyFill="1" applyBorder="1" applyAlignment="1">
      <alignment horizontal="distributed" vertical="center"/>
    </xf>
    <xf numFmtId="0" fontId="4" fillId="2" borderId="0" xfId="0" applyFont="1" applyFill="1" applyAlignment="1"/>
    <xf numFmtId="201" fontId="19" fillId="2" borderId="1" xfId="349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11" fillId="0" borderId="1" xfId="0" applyFont="1" applyFill="1" applyBorder="1" applyAlignment="1">
      <alignment horizontal="right"/>
    </xf>
    <xf numFmtId="201" fontId="11" fillId="2" borderId="1" xfId="0" applyNumberFormat="1" applyFont="1" applyFill="1" applyBorder="1" applyAlignment="1">
      <alignment horizontal="right"/>
    </xf>
    <xf numFmtId="201" fontId="9" fillId="2" borderId="0" xfId="24" applyNumberFormat="1" applyFont="1" applyFill="1" applyAlignment="1">
      <alignment horizontal="right"/>
    </xf>
    <xf numFmtId="201" fontId="20" fillId="2" borderId="1" xfId="349" applyNumberFormat="1" applyFont="1" applyFill="1" applyBorder="1" applyAlignment="1">
      <alignment horizontal="right" vertical="center"/>
    </xf>
    <xf numFmtId="0" fontId="4" fillId="0" borderId="0" xfId="332" applyFont="1" applyAlignment="1"/>
    <xf numFmtId="0" fontId="8" fillId="2" borderId="10" xfId="632" applyFont="1" applyFill="1" applyBorder="1" applyAlignment="1">
      <alignment horizontal="center" vertical="center" wrapText="1"/>
    </xf>
    <xf numFmtId="0" fontId="12" fillId="2" borderId="3" xfId="632" applyFont="1" applyFill="1" applyBorder="1" applyAlignment="1">
      <alignment horizontal="left" vertical="center"/>
    </xf>
    <xf numFmtId="0" fontId="8" fillId="2" borderId="3" xfId="632" applyFont="1" applyFill="1" applyBorder="1" applyAlignment="1">
      <alignment horizontal="distributed" vertical="center"/>
    </xf>
    <xf numFmtId="0" fontId="8" fillId="2" borderId="3" xfId="632" applyFont="1" applyFill="1" applyBorder="1" applyAlignment="1">
      <alignment horizontal="left" vertical="center"/>
    </xf>
    <xf numFmtId="0" fontId="8" fillId="2" borderId="3" xfId="632" applyNumberFormat="1" applyFont="1" applyFill="1" applyBorder="1" applyAlignment="1">
      <alignment horizontal="left" vertical="center"/>
    </xf>
    <xf numFmtId="0" fontId="8" fillId="2" borderId="3" xfId="631" applyFont="1" applyFill="1" applyBorder="1" applyAlignment="1">
      <alignment horizontal="left" vertical="center"/>
    </xf>
    <xf numFmtId="3" fontId="1" fillId="2" borderId="0" xfId="632" applyNumberFormat="1" applyFill="1">
      <alignment vertical="center"/>
    </xf>
    <xf numFmtId="185" fontId="1" fillId="2" borderId="0" xfId="632" applyNumberFormat="1" applyFont="1" applyFill="1">
      <alignment vertical="center"/>
    </xf>
    <xf numFmtId="201" fontId="1" fillId="2" borderId="0" xfId="632" applyNumberFormat="1" applyFont="1" applyFill="1">
      <alignment vertical="center"/>
    </xf>
    <xf numFmtId="0" fontId="7" fillId="2" borderId="0" xfId="632" applyFont="1" applyFill="1" applyAlignment="1">
      <alignment horizontal="left" vertical="center"/>
    </xf>
    <xf numFmtId="201" fontId="8" fillId="2" borderId="1" xfId="631" applyNumberFormat="1" applyFont="1" applyFill="1" applyBorder="1">
      <alignment vertical="center"/>
    </xf>
    <xf numFmtId="201" fontId="12" fillId="2" borderId="1" xfId="631" applyNumberFormat="1" applyFont="1" applyFill="1" applyBorder="1">
      <alignment vertical="center"/>
    </xf>
    <xf numFmtId="0" fontId="21" fillId="0" borderId="0" xfId="477" applyFont="1" applyAlignment="1">
      <alignment vertical="center"/>
    </xf>
    <xf numFmtId="0" fontId="1" fillId="0" borderId="0" xfId="477" applyAlignment="1">
      <alignment vertical="center"/>
    </xf>
    <xf numFmtId="0" fontId="7" fillId="0" borderId="0" xfId="477" applyFont="1" applyAlignment="1">
      <alignment horizontal="center" vertical="center" wrapText="1"/>
    </xf>
    <xf numFmtId="0" fontId="22" fillId="4" borderId="0" xfId="477" applyFont="1" applyFill="1" applyAlignment="1">
      <alignment horizontal="center" vertical="center"/>
    </xf>
    <xf numFmtId="0" fontId="1" fillId="4" borderId="0" xfId="477" applyFill="1" applyAlignment="1">
      <alignment vertical="center"/>
    </xf>
    <xf numFmtId="0" fontId="23" fillId="0" borderId="0" xfId="477" applyFont="1" applyAlignment="1">
      <alignment vertical="center"/>
    </xf>
    <xf numFmtId="0" fontId="21" fillId="4" borderId="0" xfId="477" applyFont="1" applyFill="1" applyAlignment="1">
      <alignment vertical="center"/>
    </xf>
    <xf numFmtId="0" fontId="0" fillId="0" borderId="0" xfId="0" applyFill="1">
      <alignment vertical="center"/>
    </xf>
    <xf numFmtId="0" fontId="5" fillId="0" borderId="0" xfId="477" applyFont="1" applyAlignment="1">
      <alignment vertical="center"/>
    </xf>
    <xf numFmtId="182" fontId="5" fillId="0" borderId="0" xfId="477" applyNumberFormat="1" applyFont="1" applyAlignment="1">
      <alignment vertical="center"/>
    </xf>
    <xf numFmtId="0" fontId="24" fillId="0" borderId="0" xfId="477" applyFont="1" applyAlignment="1"/>
    <xf numFmtId="0" fontId="1" fillId="0" borderId="0" xfId="477" applyAlignment="1"/>
    <xf numFmtId="0" fontId="25" fillId="0" borderId="0" xfId="477" applyFont="1" applyAlignment="1">
      <alignment wrapText="1"/>
    </xf>
    <xf numFmtId="0" fontId="25" fillId="0" borderId="0" xfId="477" applyFont="1" applyAlignment="1">
      <alignment vertical="center" wrapText="1"/>
    </xf>
    <xf numFmtId="0" fontId="26" fillId="0" borderId="0" xfId="477" applyFont="1" applyAlignment="1">
      <alignment horizontal="center" vertical="center"/>
    </xf>
    <xf numFmtId="0" fontId="26" fillId="0" borderId="0" xfId="477" applyFont="1" applyAlignment="1">
      <alignment horizontal="center" vertical="center" wrapText="1"/>
    </xf>
    <xf numFmtId="0" fontId="27" fillId="0" borderId="0" xfId="477" applyFont="1" applyAlignment="1">
      <alignment horizontal="center"/>
    </xf>
    <xf numFmtId="202" fontId="27" fillId="0" borderId="0" xfId="477" applyNumberFormat="1" applyFont="1" applyAlignment="1">
      <alignment horizontal="center"/>
    </xf>
    <xf numFmtId="0" fontId="1" fillId="0" borderId="0" xfId="477" applyFont="1" applyAlignment="1"/>
    <xf numFmtId="0" fontId="5" fillId="0" borderId="0" xfId="477" applyFont="1" applyAlignment="1"/>
    <xf numFmtId="182" fontId="5" fillId="0" borderId="0" xfId="477" applyNumberFormat="1" applyFont="1" applyAlignment="1"/>
    <xf numFmtId="185" fontId="11" fillId="0" borderId="1" xfId="0" applyNumberFormat="1" applyFont="1" applyBorder="1" applyAlignment="1" quotePrefix="1">
      <alignment horizontal="left" wrapText="1"/>
    </xf>
    <xf numFmtId="49" fontId="11" fillId="0" borderId="1" xfId="0" applyNumberFormat="1" applyFont="1" applyBorder="1" applyAlignment="1" quotePrefix="1">
      <alignment horizontal="left" wrapText="1"/>
    </xf>
  </cellXfs>
  <cellStyles count="91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常规 2 2 4" xfId="5"/>
    <cellStyle name="货币" xfId="6" builtinId="4"/>
    <cellStyle name="好 3 2 2" xfId="7"/>
    <cellStyle name="args.style" xfId="8"/>
    <cellStyle name="Accent1 5" xfId="9"/>
    <cellStyle name="Accent2 - 20% 2" xfId="10"/>
    <cellStyle name="_Book1_2 2" xfId="11"/>
    <cellStyle name="差_11大理 2" xfId="12"/>
    <cellStyle name="千位分隔[0]" xfId="13" builtinId="6"/>
    <cellStyle name="Accent2 - 40%" xfId="14"/>
    <cellStyle name="常规 26 2" xfId="15"/>
    <cellStyle name="40% - 强调文字颜色 3" xfId="16" builtinId="39"/>
    <cellStyle name="差" xfId="17" builtinId="27"/>
    <cellStyle name="千位分隔" xfId="18" builtinId="3"/>
    <cellStyle name="Accent6 4" xfId="19"/>
    <cellStyle name="60% - 强调文字颜色 3" xfId="20" builtinId="40"/>
    <cellStyle name="Accent2 - 60%" xfId="21"/>
    <cellStyle name="超链接" xfId="22" builtinId="8"/>
    <cellStyle name="常规 2 7 3" xfId="23"/>
    <cellStyle name="百分比" xfId="24" builtinId="5"/>
    <cellStyle name="Accent4 5" xfId="25"/>
    <cellStyle name="差_Book1 2" xfId="26"/>
    <cellStyle name="已访问的超链接" xfId="27" builtinId="9"/>
    <cellStyle name="注释" xfId="28" builtinId="10"/>
    <cellStyle name="60% - 强调文字颜色 2 3" xfId="29"/>
    <cellStyle name="_ET_STYLE_NoName_00__Sheet3" xfId="30"/>
    <cellStyle name="_ET_STYLE_NoName_00__Book1" xfId="31"/>
    <cellStyle name="Accent6 3" xfId="32"/>
    <cellStyle name="60% - 强调文字颜色 2" xfId="33" builtinId="36"/>
    <cellStyle name="百分比 7" xfId="34"/>
    <cellStyle name="标题 4" xfId="35" builtinId="19"/>
    <cellStyle name="警告文本" xfId="36" builtinId="11"/>
    <cellStyle name="千位分隔 3 2" xfId="37"/>
    <cellStyle name="标题 4 2 2" xfId="38"/>
    <cellStyle name="_ET_STYLE_NoName_00_" xfId="39"/>
    <cellStyle name="60% - 强调文字颜色 2 2 2" xfId="40"/>
    <cellStyle name="标题" xfId="41" builtinId="15"/>
    <cellStyle name="_Book1_1" xfId="42"/>
    <cellStyle name="解释性文本" xfId="43" builtinId="53"/>
    <cellStyle name="标题 1 5 2" xfId="44"/>
    <cellStyle name="差 6" xfId="45"/>
    <cellStyle name="差_0502通海县 2 2" xfId="46"/>
    <cellStyle name="百分比 4" xfId="47"/>
    <cellStyle name="标题 1" xfId="48" builtinId="16"/>
    <cellStyle name="差 7" xfId="49"/>
    <cellStyle name="百分比 5" xfId="50"/>
    <cellStyle name="标题 2" xfId="51" builtinId="17"/>
    <cellStyle name="千位分隔 8" xfId="52"/>
    <cellStyle name="标题 4 7" xfId="53"/>
    <cellStyle name="_20100326高清市院遂宁检察院1080P配置清单26日改" xfId="54"/>
    <cellStyle name="Accent6 2" xfId="55"/>
    <cellStyle name="60% - 强调文字颜色 1" xfId="56" builtinId="32"/>
    <cellStyle name="差 8" xfId="57"/>
    <cellStyle name="百分比 6" xfId="58"/>
    <cellStyle name="标题 3" xfId="59" builtinId="18"/>
    <cellStyle name="Accent6 5" xfId="60"/>
    <cellStyle name="60% - 强调文字颜色 4" xfId="61" builtinId="44"/>
    <cellStyle name="输出" xfId="62" builtinId="21"/>
    <cellStyle name="计算" xfId="63" builtinId="22"/>
    <cellStyle name="40% - 强调文字颜色 4 2" xfId="64"/>
    <cellStyle name="检查单元格" xfId="65" builtinId="23"/>
    <cellStyle name="20% - 强调文字颜色 6" xfId="66" builtinId="50"/>
    <cellStyle name="标题 4 5 3" xfId="67"/>
    <cellStyle name="强调文字颜色 2" xfId="68" builtinId="33"/>
    <cellStyle name="链接单元格" xfId="69" builtinId="24"/>
    <cellStyle name="差_0605石屏" xfId="70"/>
    <cellStyle name="汇总" xfId="71" builtinId="25"/>
    <cellStyle name="差 3 4" xfId="72"/>
    <cellStyle name="好" xfId="73" builtinId="26"/>
    <cellStyle name="20% - 强调文字颜色 3 3" xfId="74"/>
    <cellStyle name="适中" xfId="75" builtinId="28"/>
    <cellStyle name="20% - 强调文字颜色 5" xfId="76" builtinId="46"/>
    <cellStyle name="强调文字颜色 1" xfId="77" builtinId="29"/>
    <cellStyle name="常规 2 2 2 4" xfId="78"/>
    <cellStyle name="标题 4 5 2" xfId="79"/>
    <cellStyle name="20% - 强调文字颜色 1" xfId="80" builtinId="30"/>
    <cellStyle name="标题 5 4" xfId="81"/>
    <cellStyle name="40% - 强调文字颜色 1" xfId="82" builtinId="31"/>
    <cellStyle name="20% - 强调文字颜色 2" xfId="83" builtinId="34"/>
    <cellStyle name="40% - 强调文字颜色 2" xfId="84" builtinId="35"/>
    <cellStyle name="差_11大理 2 2" xfId="85"/>
    <cellStyle name="Accent2 - 40% 2" xfId="86"/>
    <cellStyle name="强调文字颜色 3" xfId="87" builtinId="37"/>
    <cellStyle name="PSChar" xfId="88"/>
    <cellStyle name="强调文字颜色 4" xfId="89" builtinId="41"/>
    <cellStyle name="20% - 强调文字颜色 4" xfId="90" builtinId="42"/>
    <cellStyle name="40% - 强调文字颜色 4" xfId="91" builtinId="43"/>
    <cellStyle name="强调文字颜色 5" xfId="92" builtinId="45"/>
    <cellStyle name="_ET_STYLE_NoName_00__Book1_1 2" xfId="93"/>
    <cellStyle name="40% - 强调文字颜色 5" xfId="94" builtinId="47"/>
    <cellStyle name="标题 1 4 2" xfId="95"/>
    <cellStyle name="60% - 强调文字颜色 5" xfId="96" builtinId="48"/>
    <cellStyle name="强调文字颜色 6" xfId="97" builtinId="49"/>
    <cellStyle name="40% - 强调文字颜色 6" xfId="98" builtinId="51"/>
    <cellStyle name="_弱电系统设备配置报价清单" xfId="99"/>
    <cellStyle name="标题 1 4 3" xfId="100"/>
    <cellStyle name="60% - 强调文字颜色 6" xfId="101" builtinId="52"/>
    <cellStyle name="Accent5 4" xfId="102"/>
    <cellStyle name="_关闭破产企业已移交地方管理中小学校退休教师情况明细表(1)" xfId="103"/>
    <cellStyle name="_Book1" xfId="104"/>
    <cellStyle name="常规 2 7 2" xfId="105"/>
    <cellStyle name="常规 3 2 3" xfId="106"/>
    <cellStyle name="Accent2 - 20%" xfId="107"/>
    <cellStyle name="_Book1_2" xfId="108"/>
    <cellStyle name="_Book1_3" xfId="109"/>
    <cellStyle name="常规 2 3 3 2" xfId="110"/>
    <cellStyle name="_ET_STYLE_NoName_00__Book1_1" xfId="111"/>
    <cellStyle name="强调文字颜色 2 2 2" xfId="112"/>
    <cellStyle name="Accent1 - 20%" xfId="113"/>
    <cellStyle name="0,0_x000d_&#10;NA_x000d_&#10;" xfId="114"/>
    <cellStyle name="常规 2 3 2 3" xfId="115"/>
    <cellStyle name="20% - 强调文字颜色 1 2 2" xfId="116"/>
    <cellStyle name="20% - 强调文字颜色 1 3" xfId="117"/>
    <cellStyle name="Accent1 - 20% 2" xfId="118"/>
    <cellStyle name="20% - 强调文字颜色 2 2" xfId="119"/>
    <cellStyle name="输出 2 2 2" xfId="120"/>
    <cellStyle name="常规 2 4 2 3" xfId="121"/>
    <cellStyle name="20% - 强调文字颜色 2 2 2" xfId="122"/>
    <cellStyle name="20% - 强调文字颜色 2 3" xfId="123"/>
    <cellStyle name="20% - 强调文字颜色 3 2" xfId="124"/>
    <cellStyle name="20% - 强调文字颜色 3 2 2" xfId="125"/>
    <cellStyle name="Mon閠aire_!!!GO" xfId="126"/>
    <cellStyle name="常规 3 3 5" xfId="127"/>
    <cellStyle name="20% - 强调文字颜色 4 2" xfId="128"/>
    <cellStyle name="20% - 强调文字颜色 4 2 2" xfId="129"/>
    <cellStyle name="20% - 强调文字颜色 4 3" xfId="130"/>
    <cellStyle name="20% - 强调文字颜色 5 2" xfId="131"/>
    <cellStyle name="20% - 强调文字颜色 5 2 2" xfId="132"/>
    <cellStyle name="20% - 强调文字颜色 5 3" xfId="133"/>
    <cellStyle name="20% - 强调文字颜色 6 2" xfId="134"/>
    <cellStyle name="20% - 强调文字颜色 6 2 2" xfId="135"/>
    <cellStyle name="20% - 强调文字颜色 6 3" xfId="136"/>
    <cellStyle name="40% - 强调文字颜色 1 2" xfId="137"/>
    <cellStyle name="40% - 强调文字颜色 1 2 2" xfId="138"/>
    <cellStyle name="Accent1" xfId="139"/>
    <cellStyle name="常规 9 2" xfId="140"/>
    <cellStyle name="40% - 强调文字颜色 1 3" xfId="141"/>
    <cellStyle name="常规 2 3 2 4" xfId="142"/>
    <cellStyle name="40% - 强调文字颜色 2 2" xfId="143"/>
    <cellStyle name="40% - 强调文字颜色 2 2 2" xfId="144"/>
    <cellStyle name="40% - 强调文字颜色 2 3" xfId="145"/>
    <cellStyle name="40% - 强调文字颜色 3 2" xfId="146"/>
    <cellStyle name="40% - 强调文字颜色 3 2 2" xfId="147"/>
    <cellStyle name="40% - 强调文字颜色 3 3" xfId="148"/>
    <cellStyle name="千位分隔 5" xfId="149"/>
    <cellStyle name="标题 4 4" xfId="150"/>
    <cellStyle name="40% - 强调文字颜色 4 2 2" xfId="151"/>
    <cellStyle name="Accent6 - 20% 2" xfId="152"/>
    <cellStyle name="40% - 强调文字颜色 4 3" xfId="153"/>
    <cellStyle name="好 2 3" xfId="154"/>
    <cellStyle name="40% - 强调文字颜色 5 2" xfId="155"/>
    <cellStyle name="60% - 强调文字颜色 4 3" xfId="156"/>
    <cellStyle name="40% - 强调文字颜色 5 2 2" xfId="157"/>
    <cellStyle name="好 2 4" xfId="158"/>
    <cellStyle name="40% - 强调文字颜色 5 3" xfId="159"/>
    <cellStyle name="标题 2 2 4" xfId="160"/>
    <cellStyle name="适中 2 2" xfId="161"/>
    <cellStyle name="百分比 2 9" xfId="162"/>
    <cellStyle name="好 3 3" xfId="163"/>
    <cellStyle name="40% - 强调文字颜色 6 2" xfId="164"/>
    <cellStyle name="适中 2 2 2" xfId="165"/>
    <cellStyle name="百分比 2 9 2" xfId="166"/>
    <cellStyle name="Accent2 5" xfId="167"/>
    <cellStyle name="40% - 强调文字颜色 6 2 2" xfId="168"/>
    <cellStyle name="好 3 4" xfId="169"/>
    <cellStyle name="40% - 强调文字颜色 6 3" xfId="170"/>
    <cellStyle name="60% - 强调文字颜色 1 2" xfId="171"/>
    <cellStyle name="60% - 强调文字颜色 1 2 2" xfId="172"/>
    <cellStyle name="60% - 强调文字颜色 1 3" xfId="173"/>
    <cellStyle name="60% - 强调文字颜色 2 2" xfId="174"/>
    <cellStyle name="60% - 强调文字颜色 3 2" xfId="175"/>
    <cellStyle name="60% - 强调文字颜色 3 2 2" xfId="176"/>
    <cellStyle name="Accent5 - 40% 2" xfId="177"/>
    <cellStyle name="60% - 强调文字颜色 3 3" xfId="178"/>
    <cellStyle name="60% - 强调文字颜色 4 2" xfId="179"/>
    <cellStyle name="差_Book1" xfId="180"/>
    <cellStyle name="60% - 强调文字颜色 4 2 2" xfId="181"/>
    <cellStyle name="标题 1 4 2 2" xfId="182"/>
    <cellStyle name="60% - 强调文字颜色 5 2" xfId="183"/>
    <cellStyle name="常规 2 5 3" xfId="184"/>
    <cellStyle name="60% - 强调文字颜色 5 2 2" xfId="185"/>
    <cellStyle name="60% - 强调文字颜色 5 3" xfId="186"/>
    <cellStyle name="60% - 强调文字颜色 6 2" xfId="187"/>
    <cellStyle name="Header2" xfId="188"/>
    <cellStyle name="60% - 强调文字颜色 6 2 2" xfId="189"/>
    <cellStyle name="60% - 强调文字颜色 6 3" xfId="190"/>
    <cellStyle name="6mal" xfId="191"/>
    <cellStyle name="标题 6 2 2" xfId="192"/>
    <cellStyle name="Accent1 - 40%" xfId="193"/>
    <cellStyle name="Accent1 - 40% 2" xfId="194"/>
    <cellStyle name="Accent1 - 60%" xfId="195"/>
    <cellStyle name="标题 1 5" xfId="196"/>
    <cellStyle name="Accent1 - 60% 2" xfId="197"/>
    <cellStyle name="Accent1 2" xfId="198"/>
    <cellStyle name="Accent1 3" xfId="199"/>
    <cellStyle name="超级链接" xfId="200"/>
    <cellStyle name="Accent1 4" xfId="201"/>
    <cellStyle name="Header1 2" xfId="202"/>
    <cellStyle name="Accent2" xfId="203"/>
    <cellStyle name="Accent2 - 60% 2" xfId="204"/>
    <cellStyle name="Accent2 2" xfId="205"/>
    <cellStyle name="Accent2 3" xfId="206"/>
    <cellStyle name="Accent2 4" xfId="207"/>
    <cellStyle name="Accent3" xfId="208"/>
    <cellStyle name="Milliers_!!!GO" xfId="209"/>
    <cellStyle name="Accent5 2" xfId="210"/>
    <cellStyle name="Accent3 - 20%" xfId="211"/>
    <cellStyle name="标题 1 3" xfId="212"/>
    <cellStyle name="Accent3 - 20% 2" xfId="213"/>
    <cellStyle name="Mon閠aire [0]_!!!GO" xfId="214"/>
    <cellStyle name="Accent3 - 40%" xfId="215"/>
    <cellStyle name="Accent3 - 40% 2" xfId="216"/>
    <cellStyle name="Accent3 - 60%" xfId="217"/>
    <cellStyle name="好_M01-1 3" xfId="218"/>
    <cellStyle name="Accent3 - 60% 2" xfId="219"/>
    <cellStyle name="Accent3 2" xfId="220"/>
    <cellStyle name="Accent3 3" xfId="221"/>
    <cellStyle name="Accent3 4" xfId="222"/>
    <cellStyle name="Accent3 5" xfId="223"/>
    <cellStyle name="Accent4" xfId="224"/>
    <cellStyle name="差 4 2 2" xfId="225"/>
    <cellStyle name="百分比 2 2 2" xfId="226"/>
    <cellStyle name="Accent4 - 20%" xfId="227"/>
    <cellStyle name="百分比 2 2 2 2" xfId="228"/>
    <cellStyle name="Accent4 - 20% 2" xfId="229"/>
    <cellStyle name="百分比 2 4 2" xfId="230"/>
    <cellStyle name="Accent4 - 40%" xfId="231"/>
    <cellStyle name="Accent6 - 40%" xfId="232"/>
    <cellStyle name="Accent4 - 40% 2" xfId="233"/>
    <cellStyle name="Accent4 - 60%" xfId="234"/>
    <cellStyle name="捠壿 [0.00]_Region Orders (2)" xfId="235"/>
    <cellStyle name="Accent4 - 60% 2" xfId="236"/>
    <cellStyle name="Accent6" xfId="237"/>
    <cellStyle name="Accent4 2" xfId="238"/>
    <cellStyle name="New Times Roman" xfId="239"/>
    <cellStyle name="Accent4 3" xfId="240"/>
    <cellStyle name="Accent4 4" xfId="241"/>
    <cellStyle name="Accent5" xfId="242"/>
    <cellStyle name="常规 2 3 3 3" xfId="243"/>
    <cellStyle name="Accent5 - 20%" xfId="244"/>
    <cellStyle name="Accent5 - 20% 2" xfId="245"/>
    <cellStyle name="Accent5 - 40%" xfId="246"/>
    <cellStyle name="好 4 2" xfId="247"/>
    <cellStyle name="常规 12" xfId="248"/>
    <cellStyle name="标题 2 3 3" xfId="249"/>
    <cellStyle name="Accent5 - 60%" xfId="250"/>
    <cellStyle name="Accent5 - 60% 2" xfId="251"/>
    <cellStyle name="Category" xfId="252"/>
    <cellStyle name="Accent5 3" xfId="253"/>
    <cellStyle name="差_0605石屏 2" xfId="254"/>
    <cellStyle name="汇总 2" xfId="255"/>
    <cellStyle name="Accent5 5" xfId="256"/>
    <cellStyle name="输入 2 2" xfId="257"/>
    <cellStyle name="常规 2 8 2" xfId="258"/>
    <cellStyle name="Accent6 - 20%" xfId="259"/>
    <cellStyle name="Accent6 - 40% 2" xfId="260"/>
    <cellStyle name="Accent6 - 60%" xfId="261"/>
    <cellStyle name="Accent6 - 60% 2" xfId="262"/>
    <cellStyle name="标题 2 3" xfId="263"/>
    <cellStyle name="Category 2" xfId="264"/>
    <cellStyle name="ColLevel_0" xfId="265"/>
    <cellStyle name="标题 3 3" xfId="266"/>
    <cellStyle name="Comma [0]_!!!GO" xfId="267"/>
    <cellStyle name="comma zerodec" xfId="268"/>
    <cellStyle name="百分比 2 4 3" xfId="269"/>
    <cellStyle name="Comma_!!!GO" xfId="270"/>
    <cellStyle name="Currency [0]_!!!GO" xfId="271"/>
    <cellStyle name="分级显示列_1_Book1" xfId="272"/>
    <cellStyle name="标题 3 3 2" xfId="273"/>
    <cellStyle name="Currency_!!!GO" xfId="274"/>
    <cellStyle name="好 4 3" xfId="275"/>
    <cellStyle name="常规 13" xfId="276"/>
    <cellStyle name="标题 2 3 4" xfId="277"/>
    <cellStyle name="Currency1" xfId="278"/>
    <cellStyle name="常规 2 2 11" xfId="279"/>
    <cellStyle name="Date" xfId="280"/>
    <cellStyle name="常规 2 2 11 2" xfId="281"/>
    <cellStyle name="Date 2" xfId="282"/>
    <cellStyle name="差_0502通海县 3" xfId="283"/>
    <cellStyle name="Dollar (zero dec)" xfId="284"/>
    <cellStyle name="标题 2 2" xfId="285"/>
    <cellStyle name="Grey" xfId="286"/>
    <cellStyle name="强调文字颜色 5 2 2" xfId="287"/>
    <cellStyle name="Header1" xfId="288"/>
    <cellStyle name="Header2 2" xfId="289"/>
    <cellStyle name="千位分隔 2 4" xfId="290"/>
    <cellStyle name="Input [yellow]" xfId="291"/>
    <cellStyle name="标题 4 3 4" xfId="292"/>
    <cellStyle name="Input [yellow] 2" xfId="293"/>
    <cellStyle name="强调文字颜色 3 3" xfId="294"/>
    <cellStyle name="常规 2 10" xfId="295"/>
    <cellStyle name="Input Cells" xfId="296"/>
    <cellStyle name="Linked Cells" xfId="297"/>
    <cellStyle name="标题 6 3" xfId="298"/>
    <cellStyle name="Millares [0]_96 Risk" xfId="299"/>
    <cellStyle name="Millares_96 Risk" xfId="300"/>
    <cellStyle name="常规 2 2 2 2" xfId="301"/>
    <cellStyle name="标题 4 2 4" xfId="302"/>
    <cellStyle name="Milliers [0]_!!!GO" xfId="303"/>
    <cellStyle name="Moneda [0]_96 Risk" xfId="304"/>
    <cellStyle name="Moneda_96 Risk" xfId="305"/>
    <cellStyle name="注释 4 4" xfId="306"/>
    <cellStyle name="常规 24" xfId="307"/>
    <cellStyle name="常规 19" xfId="308"/>
    <cellStyle name="标题 1 2 2 2" xfId="309"/>
    <cellStyle name="Month" xfId="310"/>
    <cellStyle name="常规 19 2" xfId="311"/>
    <cellStyle name="标题 3 6" xfId="312"/>
    <cellStyle name="Month 2" xfId="313"/>
    <cellStyle name="PSHeading 2" xfId="314"/>
    <cellStyle name="no dec" xfId="315"/>
    <cellStyle name="Normal - Style1" xfId="316"/>
    <cellStyle name="Normal_!!!GO" xfId="317"/>
    <cellStyle name="输入 3 3" xfId="318"/>
    <cellStyle name="常规 2 9 3" xfId="319"/>
    <cellStyle name="常规 2 4" xfId="320"/>
    <cellStyle name="PSInt" xfId="321"/>
    <cellStyle name="per.style" xfId="322"/>
    <cellStyle name="标题 2 2 2 2" xfId="323"/>
    <cellStyle name="Percent [2]" xfId="324"/>
    <cellStyle name="常规 2 2 2 3" xfId="325"/>
    <cellStyle name="Percent_!!!GO" xfId="326"/>
    <cellStyle name="标题 5" xfId="327"/>
    <cellStyle name="百分比 8" xfId="328"/>
    <cellStyle name="Pourcentage_pldt" xfId="329"/>
    <cellStyle name="PSDate" xfId="330"/>
    <cellStyle name="检查单元格 2 2 2" xfId="331"/>
    <cellStyle name="常规 16" xfId="332"/>
    <cellStyle name="常规 21" xfId="333"/>
    <cellStyle name="标题 4 4 2 2" xfId="334"/>
    <cellStyle name="PSDec" xfId="335"/>
    <cellStyle name="PSHeading" xfId="336"/>
    <cellStyle name="PSSpacer" xfId="337"/>
    <cellStyle name="常规 2 6 3" xfId="338"/>
    <cellStyle name="RowLevel_0" xfId="339"/>
    <cellStyle name="常规 2 2 3 2" xfId="340"/>
    <cellStyle name="sstot" xfId="341"/>
    <cellStyle name="Standard_AREAS" xfId="342"/>
    <cellStyle name="常规 2 6" xfId="343"/>
    <cellStyle name="t" xfId="344"/>
    <cellStyle name="t_HVAC Equipment (3)" xfId="345"/>
    <cellStyle name="常规 2 3 4" xfId="346"/>
    <cellStyle name="解释性文本 7" xfId="347"/>
    <cellStyle name="差 4" xfId="348"/>
    <cellStyle name="百分比 2" xfId="349"/>
    <cellStyle name="常规 2 5 4" xfId="350"/>
    <cellStyle name="百分比 2 10" xfId="351"/>
    <cellStyle name="百分比 2 11" xfId="352"/>
    <cellStyle name="差 4 2" xfId="353"/>
    <cellStyle name="标题 10" xfId="354"/>
    <cellStyle name="百分比 2 2" xfId="355"/>
    <cellStyle name="百分比 2 2 3" xfId="356"/>
    <cellStyle name="百分比 2 2 4" xfId="357"/>
    <cellStyle name="差 4 3" xfId="358"/>
    <cellStyle name="百分比 2 3" xfId="359"/>
    <cellStyle name="常规 2 14" xfId="360"/>
    <cellStyle name="百分比 2 3 2" xfId="361"/>
    <cellStyle name="百分比 2 3 2 2" xfId="362"/>
    <cellStyle name="常规 2 15" xfId="363"/>
    <cellStyle name="差_2008年地州对账表(国库资金） 2" xfId="364"/>
    <cellStyle name="百分比 2 3 3" xfId="365"/>
    <cellStyle name="差_2008年地州对账表(国库资金） 3" xfId="366"/>
    <cellStyle name="百分比 2 3 4" xfId="367"/>
    <cellStyle name="差 4 4" xfId="368"/>
    <cellStyle name="百分比 2 4" xfId="369"/>
    <cellStyle name="百分比 2 5" xfId="370"/>
    <cellStyle name="百分比 2 6" xfId="371"/>
    <cellStyle name="常规 15 2" xfId="372"/>
    <cellStyle name="标题 2 2 2" xfId="373"/>
    <cellStyle name="百分比 2 7" xfId="374"/>
    <cellStyle name="标题 2 2 3" xfId="375"/>
    <cellStyle name="百分比 2 8" xfId="376"/>
    <cellStyle name="差 5" xfId="377"/>
    <cellStyle name="百分比 3" xfId="378"/>
    <cellStyle name="差 5 2" xfId="379"/>
    <cellStyle name="百分比 3 2" xfId="380"/>
    <cellStyle name="差 5 3" xfId="381"/>
    <cellStyle name="百分比 3 3" xfId="382"/>
    <cellStyle name="百分比 4 2" xfId="383"/>
    <cellStyle name="常规 2 2 6" xfId="384"/>
    <cellStyle name="标题 1 2" xfId="385"/>
    <cellStyle name="标题 6" xfId="386"/>
    <cellStyle name="百分比 9" xfId="387"/>
    <cellStyle name="标题 5 2 2" xfId="388"/>
    <cellStyle name="捠壿_Region Orders (2)" xfId="389"/>
    <cellStyle name="编号" xfId="390"/>
    <cellStyle name="编号 2" xfId="391"/>
    <cellStyle name="标题 1 2 2" xfId="392"/>
    <cellStyle name="标题 1 2 3" xfId="393"/>
    <cellStyle name="标题 1 2 4" xfId="394"/>
    <cellStyle name="差_0605石屏 3" xfId="395"/>
    <cellStyle name="标题 1 3 2" xfId="396"/>
    <cellStyle name="标题 5 3" xfId="397"/>
    <cellStyle name="标题 1 3 2 2" xfId="398"/>
    <cellStyle name="标题 1 3 3" xfId="399"/>
    <cellStyle name="标题 1 3 4" xfId="400"/>
    <cellStyle name="标题 1 4" xfId="401"/>
    <cellStyle name="标题 1 4 4" xfId="402"/>
    <cellStyle name="标题 1 5 3" xfId="403"/>
    <cellStyle name="注释 4 2 2" xfId="404"/>
    <cellStyle name="常规 17 2" xfId="405"/>
    <cellStyle name="标题 1 6" xfId="406"/>
    <cellStyle name="标题 2 4 2" xfId="407"/>
    <cellStyle name="标题 1 7" xfId="408"/>
    <cellStyle name="常规 11" xfId="409"/>
    <cellStyle name="标题 2 3 2" xfId="410"/>
    <cellStyle name="常规 11 2" xfId="411"/>
    <cellStyle name="标题 2 3 2 2" xfId="412"/>
    <cellStyle name="标题 2 4" xfId="413"/>
    <cellStyle name="标题 2 4 2 2" xfId="414"/>
    <cellStyle name="好 5 2" xfId="415"/>
    <cellStyle name="标题 3 2 2 2" xfId="416"/>
    <cellStyle name="标题 2 4 3" xfId="417"/>
    <cellStyle name="标题 2 4 4" xfId="418"/>
    <cellStyle name="标题 2 5" xfId="419"/>
    <cellStyle name="标题 2 7" xfId="420"/>
    <cellStyle name="标题 2 5 2" xfId="421"/>
    <cellStyle name="标题 2 5 3" xfId="422"/>
    <cellStyle name="常规 18 2" xfId="423"/>
    <cellStyle name="标题 2 6" xfId="424"/>
    <cellStyle name="标题 3 2" xfId="425"/>
    <cellStyle name="好 5" xfId="426"/>
    <cellStyle name="标题 3 2 2" xfId="427"/>
    <cellStyle name="好 6" xfId="428"/>
    <cellStyle name="标题 3 2 3" xfId="429"/>
    <cellStyle name="好 7" xfId="430"/>
    <cellStyle name="标题 3 2 4" xfId="431"/>
    <cellStyle name="标题 3 4 3" xfId="432"/>
    <cellStyle name="标题 3 3 2 2" xfId="433"/>
    <cellStyle name="标题 3 3 3" xfId="434"/>
    <cellStyle name="标题 3 3 4" xfId="435"/>
    <cellStyle name="标题 3 4" xfId="436"/>
    <cellStyle name="标题 3 4 2" xfId="437"/>
    <cellStyle name="标题 4 4 3" xfId="438"/>
    <cellStyle name="标题 3 4 2 2" xfId="439"/>
    <cellStyle name="标题 3 4 4" xfId="440"/>
    <cellStyle name="标题 3 5" xfId="441"/>
    <cellStyle name="标题 3 5 2" xfId="442"/>
    <cellStyle name="标题 3 5 3" xfId="443"/>
    <cellStyle name="标题 3 7" xfId="444"/>
    <cellStyle name="千位分隔 3" xfId="445"/>
    <cellStyle name="标题 4 2" xfId="446"/>
    <cellStyle name="标题 4 2 2 2" xfId="447"/>
    <cellStyle name="标题 4 2 3" xfId="448"/>
    <cellStyle name="差_0605石屏 2 2" xfId="449"/>
    <cellStyle name="千位分隔 4" xfId="450"/>
    <cellStyle name="标题 4 3" xfId="451"/>
    <cellStyle name="标题 4 3 2" xfId="452"/>
    <cellStyle name="标题 4 3 2 2" xfId="453"/>
    <cellStyle name="标题 4 3 3" xfId="454"/>
    <cellStyle name="标题 4 4 2" xfId="455"/>
    <cellStyle name="标题 4 4 4" xfId="456"/>
    <cellStyle name="千位分隔 6" xfId="457"/>
    <cellStyle name="标题 4 5" xfId="458"/>
    <cellStyle name="差_1110洱源" xfId="459"/>
    <cellStyle name="千位分隔 7" xfId="460"/>
    <cellStyle name="标题 4 6" xfId="461"/>
    <cellStyle name="标题 5 2" xfId="462"/>
    <cellStyle name="标题 6 2" xfId="463"/>
    <cellStyle name="标题 6 4" xfId="464"/>
    <cellStyle name="标题 7" xfId="465"/>
    <cellStyle name="常规 2 11" xfId="466"/>
    <cellStyle name="标题 7 2" xfId="467"/>
    <cellStyle name="标题 7 2 2" xfId="468"/>
    <cellStyle name="常规 2 12" xfId="469"/>
    <cellStyle name="标题 7 3" xfId="470"/>
    <cellStyle name="常规 2 13" xfId="471"/>
    <cellStyle name="标题 7 4" xfId="472"/>
    <cellStyle name="常规 10 2" xfId="473"/>
    <cellStyle name="标题 8" xfId="474"/>
    <cellStyle name="标题 8 2" xfId="475"/>
    <cellStyle name="常规 2 7" xfId="476"/>
    <cellStyle name="常规 10 2 2" xfId="477"/>
    <cellStyle name="输入 2" xfId="478"/>
    <cellStyle name="标题 8 3" xfId="479"/>
    <cellStyle name="常规 2 8" xfId="480"/>
    <cellStyle name="标题 9" xfId="481"/>
    <cellStyle name="标题1" xfId="482"/>
    <cellStyle name="标题1 2" xfId="483"/>
    <cellStyle name="表标题" xfId="484"/>
    <cellStyle name="表标题 2" xfId="485"/>
    <cellStyle name="常规 2 2" xfId="486"/>
    <cellStyle name="部门" xfId="487"/>
    <cellStyle name="常规 2 2 2" xfId="488"/>
    <cellStyle name="常规 10 41" xfId="489"/>
    <cellStyle name="部门 2" xfId="490"/>
    <cellStyle name="解释性文本 5" xfId="491"/>
    <cellStyle name="差 2" xfId="492"/>
    <cellStyle name="解释性文本 5 2" xfId="493"/>
    <cellStyle name="差 2 2" xfId="494"/>
    <cellStyle name="差 2 4" xfId="495"/>
    <cellStyle name="差 2 2 2" xfId="496"/>
    <cellStyle name="解释性文本 5 3" xfId="497"/>
    <cellStyle name="差 2 3" xfId="498"/>
    <cellStyle name="解释性文本 6" xfId="499"/>
    <cellStyle name="差 3" xfId="500"/>
    <cellStyle name="差 3 2" xfId="501"/>
    <cellStyle name="差_0605石屏县" xfId="502"/>
    <cellStyle name="差 3 2 2" xfId="503"/>
    <cellStyle name="差 3 3" xfId="504"/>
    <cellStyle name="差_0502通海县" xfId="505"/>
    <cellStyle name="差_0502通海县 2" xfId="506"/>
    <cellStyle name="差_0605石屏县 2" xfId="507"/>
    <cellStyle name="差_0605石屏县 2 2" xfId="508"/>
    <cellStyle name="差_0605石屏县 3" xfId="509"/>
    <cellStyle name="差_1110洱源 2" xfId="510"/>
    <cellStyle name="差_1110洱源 2 2" xfId="511"/>
    <cellStyle name="差_1110洱源 3" xfId="512"/>
    <cellStyle name="差_11大理" xfId="513"/>
    <cellStyle name="差_11大理 3" xfId="514"/>
    <cellStyle name="差_2007年地州资金往来对账表" xfId="515"/>
    <cellStyle name="差_2007年地州资金往来对账表 2" xfId="516"/>
    <cellStyle name="差_2007年地州资金往来对账表 2 2" xfId="517"/>
    <cellStyle name="差_2007年地州资金往来对账表 3" xfId="518"/>
    <cellStyle name="差_2008年地州对账表(国库资金）" xfId="519"/>
    <cellStyle name="适中 3" xfId="520"/>
    <cellStyle name="差_2008年地州对账表(国库资金） 2 2" xfId="521"/>
    <cellStyle name="输入 3 2" xfId="522"/>
    <cellStyle name="常规 2 9 2" xfId="523"/>
    <cellStyle name="常规 2 3" xfId="524"/>
    <cellStyle name="差_M01-1" xfId="525"/>
    <cellStyle name="常规 2 3 2" xfId="526"/>
    <cellStyle name="昗弨_Pacific Region P&amp;L" xfId="527"/>
    <cellStyle name="差_M01-1 2" xfId="528"/>
    <cellStyle name="常规 2 3 2 2" xfId="529"/>
    <cellStyle name="常规 11 3" xfId="530"/>
    <cellStyle name="差_M01-1 2 2" xfId="531"/>
    <cellStyle name="常规 2 3 3" xfId="532"/>
    <cellStyle name="差_M01-1 3" xfId="533"/>
    <cellStyle name="常规 16 2" xfId="534"/>
    <cellStyle name="常规 10" xfId="535"/>
    <cellStyle name="好 4 4" xfId="536"/>
    <cellStyle name="常规 14" xfId="537"/>
    <cellStyle name="常规 15" xfId="538"/>
    <cellStyle name="常规 20" xfId="539"/>
    <cellStyle name="注释 4 2" xfId="540"/>
    <cellStyle name="常规 17" xfId="541"/>
    <cellStyle name="常规 22" xfId="542"/>
    <cellStyle name="注释 4 3" xfId="543"/>
    <cellStyle name="常规 18" xfId="544"/>
    <cellStyle name="常规 23" xfId="545"/>
    <cellStyle name="常规 2" xfId="546"/>
    <cellStyle name="常规 2 4 4" xfId="547"/>
    <cellStyle name="常规 2 2 2 2 2" xfId="548"/>
    <cellStyle name="常规 2 2 3" xfId="549"/>
    <cellStyle name="常规 2 2 3 3" xfId="550"/>
    <cellStyle name="常规 2 2 5" xfId="551"/>
    <cellStyle name="常规 2 3 2 2 2" xfId="552"/>
    <cellStyle name="常规 2 3 5" xfId="553"/>
    <cellStyle name="常规 2 4 2" xfId="554"/>
    <cellStyle name="常规 2 4 2 2" xfId="555"/>
    <cellStyle name="常规 2 4 3" xfId="556"/>
    <cellStyle name="常规 2 5" xfId="557"/>
    <cellStyle name="常规 2 5 2" xfId="558"/>
    <cellStyle name="检查单元格 6" xfId="559"/>
    <cellStyle name="常规 2 5 2 2" xfId="560"/>
    <cellStyle name="常规 2 6 2" xfId="561"/>
    <cellStyle name="常规 2 6 2 2" xfId="562"/>
    <cellStyle name="常规 2 6 4" xfId="563"/>
    <cellStyle name="输入 3" xfId="564"/>
    <cellStyle name="常规 2 9" xfId="565"/>
    <cellStyle name="常规 25" xfId="566"/>
    <cellStyle name="常规 25 2" xfId="567"/>
    <cellStyle name="常规 26" xfId="568"/>
    <cellStyle name="常规 27" xfId="569"/>
    <cellStyle name="输出 4 2" xfId="570"/>
    <cellStyle name="常规 3" xfId="571"/>
    <cellStyle name="输出 4 2 2" xfId="572"/>
    <cellStyle name="常规 3 2" xfId="573"/>
    <cellStyle name="常规 3 2 2" xfId="574"/>
    <cellStyle name="常规 3 2 2 2" xfId="575"/>
    <cellStyle name="常规 3 2 4" xfId="576"/>
    <cellStyle name="常规 3 3" xfId="577"/>
    <cellStyle name="常规 3 3 2" xfId="578"/>
    <cellStyle name="常规 3 3 2 2" xfId="579"/>
    <cellStyle name="常规 3 3 3" xfId="580"/>
    <cellStyle name="常规 3 3 4" xfId="581"/>
    <cellStyle name="常规 3 4" xfId="582"/>
    <cellStyle name="常规 3 4 2" xfId="583"/>
    <cellStyle name="常规 3 5" xfId="584"/>
    <cellStyle name="常规 3 6" xfId="585"/>
    <cellStyle name="常规 3 7" xfId="586"/>
    <cellStyle name="常规 3_Book1" xfId="587"/>
    <cellStyle name="输出 4 3" xfId="588"/>
    <cellStyle name="常规 4" xfId="589"/>
    <cellStyle name="常规 4 2" xfId="590"/>
    <cellStyle name="常规 4 4" xfId="591"/>
    <cellStyle name="常规 4 2 2" xfId="592"/>
    <cellStyle name="常规 6 4" xfId="593"/>
    <cellStyle name="常规 4 2 2 2" xfId="594"/>
    <cellStyle name="常规 4 5" xfId="595"/>
    <cellStyle name="常规 4 2 3" xfId="596"/>
    <cellStyle name="常规 4 6" xfId="597"/>
    <cellStyle name="常规 4 2 4" xfId="598"/>
    <cellStyle name="常规 4 3" xfId="599"/>
    <cellStyle name="常规 5 4" xfId="600"/>
    <cellStyle name="常规 4 3 2" xfId="601"/>
    <cellStyle name="常规 4 3 2 2" xfId="602"/>
    <cellStyle name="常规 4 3 3" xfId="603"/>
    <cellStyle name="常规 4 3 4" xfId="604"/>
    <cellStyle name="输出 4 4" xfId="605"/>
    <cellStyle name="常规 5" xfId="606"/>
    <cellStyle name="常规 5 2" xfId="607"/>
    <cellStyle name="常规 5 2 2" xfId="608"/>
    <cellStyle name="常规 5 2 3" xfId="609"/>
    <cellStyle name="常规 5 3" xfId="610"/>
    <cellStyle name="常规 5 3 2" xfId="611"/>
    <cellStyle name="常规 6" xfId="612"/>
    <cellStyle name="常规 6 2" xfId="613"/>
    <cellStyle name="常规 6 2 2" xfId="614"/>
    <cellStyle name="常规 6 3" xfId="615"/>
    <cellStyle name="常规 6 3 2" xfId="616"/>
    <cellStyle name="常规 7" xfId="617"/>
    <cellStyle name="常规 7 2" xfId="618"/>
    <cellStyle name="常规 7 2 2" xfId="619"/>
    <cellStyle name="常规 7 3" xfId="620"/>
    <cellStyle name="常规 8" xfId="621"/>
    <cellStyle name="链接单元格 7" xfId="622"/>
    <cellStyle name="常规 8 2" xfId="623"/>
    <cellStyle name="常规 8 3" xfId="624"/>
    <cellStyle name="常规 8 4" xfId="625"/>
    <cellStyle name="常规 9" xfId="626"/>
    <cellStyle name="常规 9 5" xfId="627"/>
    <cellStyle name="常规 94" xfId="628"/>
    <cellStyle name="常规 95" xfId="629"/>
    <cellStyle name="常规_2004年基金预算(二稿)" xfId="630"/>
    <cellStyle name="常规_2007年云南省向人大报送政府收支预算表格式编制过程表" xfId="631"/>
    <cellStyle name="常规_2007年云南省向人大报送政府收支预算表格式编制过程表 2" xfId="632"/>
    <cellStyle name="计算 2 4" xfId="633"/>
    <cellStyle name="常规_2007年云南省向人大报送政府收支预算表格式编制过程表 2 3" xfId="634"/>
    <cellStyle name="常规_2007年云南省向人大报送政府收支预算表格式编制过程表 2 4 2" xfId="635"/>
    <cellStyle name="常规_2007年云南省向人大报送政府收支预算表格式编制过程表 3" xfId="636"/>
    <cellStyle name="常规_exceltmp1" xfId="637"/>
    <cellStyle name="计算 4" xfId="638"/>
    <cellStyle name="常规_exceltmp1 2" xfId="639"/>
    <cellStyle name="超级链接 2" xfId="640"/>
    <cellStyle name="超级链接 2 2" xfId="641"/>
    <cellStyle name="超级链接 3" xfId="642"/>
    <cellStyle name="超链接 2" xfId="643"/>
    <cellStyle name="超链接 2 2" xfId="644"/>
    <cellStyle name="超链接 2 2 2" xfId="645"/>
    <cellStyle name="超链接 3" xfId="646"/>
    <cellStyle name="超链接 3 2" xfId="647"/>
    <cellStyle name="超链接 4" xfId="648"/>
    <cellStyle name="超链接 4 2" xfId="649"/>
    <cellStyle name="分级显示行_1_Book1" xfId="650"/>
    <cellStyle name="好 2" xfId="651"/>
    <cellStyle name="好 2 2" xfId="652"/>
    <cellStyle name="好 2 2 2" xfId="653"/>
    <cellStyle name="好 3" xfId="654"/>
    <cellStyle name="好 3 2" xfId="655"/>
    <cellStyle name="好 4" xfId="656"/>
    <cellStyle name="好 4 2 2" xfId="657"/>
    <cellStyle name="好 5 3" xfId="658"/>
    <cellStyle name="好 8" xfId="659"/>
    <cellStyle name="好_0502通海县" xfId="660"/>
    <cellStyle name="好_0502通海县 2" xfId="661"/>
    <cellStyle name="好_0502通海县 2 2" xfId="662"/>
    <cellStyle name="好_0502通海县 3" xfId="663"/>
    <cellStyle name="好_0605石屏" xfId="664"/>
    <cellStyle name="好_0605石屏 2" xfId="665"/>
    <cellStyle name="好_0605石屏 2 2" xfId="666"/>
    <cellStyle name="好_0605石屏 3" xfId="667"/>
    <cellStyle name="好_0605石屏县" xfId="668"/>
    <cellStyle name="好_0605石屏县 2" xfId="669"/>
    <cellStyle name="好_0605石屏县 2 2" xfId="670"/>
    <cellStyle name="好_0605石屏县 3" xfId="671"/>
    <cellStyle name="好_1110洱源" xfId="672"/>
    <cellStyle name="解释性文本 4 3" xfId="673"/>
    <cellStyle name="好_1110洱源 2" xfId="674"/>
    <cellStyle name="好_1110洱源 2 2" xfId="675"/>
    <cellStyle name="解释性文本 4 4" xfId="676"/>
    <cellStyle name="好_1110洱源 3" xfId="677"/>
    <cellStyle name="好_11大理" xfId="678"/>
    <cellStyle name="好_11大理 2" xfId="679"/>
    <cellStyle name="好_11大理 2 2" xfId="680"/>
    <cellStyle name="好_11大理 3" xfId="681"/>
    <cellStyle name="好_2007年地州资金往来对账表" xfId="682"/>
    <cellStyle name="好_2007年地州资金往来对账表 2" xfId="683"/>
    <cellStyle name="好_2007年地州资金往来对账表 2 2" xfId="684"/>
    <cellStyle name="好_2007年地州资金往来对账表 3" xfId="685"/>
    <cellStyle name="好_2008年地州对账表(国库资金）" xfId="686"/>
    <cellStyle name="输入 3 4" xfId="687"/>
    <cellStyle name="好_2008年地州对账表(国库资金） 2" xfId="688"/>
    <cellStyle name="好_2008年地州对账表(国库资金） 2 2" xfId="689"/>
    <cellStyle name="好_2008年地州对账表(国库资金） 3" xfId="690"/>
    <cellStyle name="好_Book1" xfId="691"/>
    <cellStyle name="好_Book1 2" xfId="692"/>
    <cellStyle name="好_M01-1" xfId="693"/>
    <cellStyle name="好_M01-1 2" xfId="694"/>
    <cellStyle name="好_M01-1 2 2" xfId="695"/>
    <cellStyle name="后继超级链接" xfId="696"/>
    <cellStyle name="后继超级链接 2" xfId="697"/>
    <cellStyle name="后继超级链接 2 2" xfId="698"/>
    <cellStyle name="后继超级链接 3" xfId="699"/>
    <cellStyle name="汇总 2 2" xfId="700"/>
    <cellStyle name="汇总 2 2 2" xfId="701"/>
    <cellStyle name="汇总 2 3" xfId="702"/>
    <cellStyle name="汇总 2 4" xfId="703"/>
    <cellStyle name="汇总 3" xfId="704"/>
    <cellStyle name="汇总 3 2" xfId="705"/>
    <cellStyle name="汇总 3 2 2" xfId="706"/>
    <cellStyle name="汇总 3 3" xfId="707"/>
    <cellStyle name="汇总 3 4" xfId="708"/>
    <cellStyle name="汇总 4" xfId="709"/>
    <cellStyle name="汇总 4 2" xfId="710"/>
    <cellStyle name="汇总 4 2 2" xfId="711"/>
    <cellStyle name="汇总 4 3" xfId="712"/>
    <cellStyle name="汇总 4 4" xfId="713"/>
    <cellStyle name="汇总 5" xfId="714"/>
    <cellStyle name="汇总 5 2" xfId="715"/>
    <cellStyle name="汇总 5 3" xfId="716"/>
    <cellStyle name="汇总 6" xfId="717"/>
    <cellStyle name="汇总 7" xfId="718"/>
    <cellStyle name="汇总 8" xfId="719"/>
    <cellStyle name="计算 2" xfId="720"/>
    <cellStyle name="计算 2 2" xfId="721"/>
    <cellStyle name="计算 2 2 2" xfId="722"/>
    <cellStyle name="计算 2 3" xfId="723"/>
    <cellStyle name="计算 3" xfId="724"/>
    <cellStyle name="计算 3 2" xfId="725"/>
    <cellStyle name="计算 3 2 2" xfId="726"/>
    <cellStyle name="计算 3 3" xfId="727"/>
    <cellStyle name="计算 3 4" xfId="728"/>
    <cellStyle name="计算 4 2" xfId="729"/>
    <cellStyle name="计算 4 2 2" xfId="730"/>
    <cellStyle name="计算 4 3" xfId="731"/>
    <cellStyle name="计算 4 4" xfId="732"/>
    <cellStyle name="计算 5" xfId="733"/>
    <cellStyle name="计算 5 2" xfId="734"/>
    <cellStyle name="计算 5 3" xfId="735"/>
    <cellStyle name="计算 6" xfId="736"/>
    <cellStyle name="计算 7" xfId="737"/>
    <cellStyle name="计算 8" xfId="738"/>
    <cellStyle name="检查单元格 2" xfId="739"/>
    <cellStyle name="检查单元格 2 2" xfId="740"/>
    <cellStyle name="检查单元格 2 3" xfId="741"/>
    <cellStyle name="检查单元格 2 4" xfId="742"/>
    <cellStyle name="检查单元格 3" xfId="743"/>
    <cellStyle name="检查单元格 3 2" xfId="744"/>
    <cellStyle name="检查单元格 3 2 2" xfId="745"/>
    <cellStyle name="检查单元格 3 3" xfId="746"/>
    <cellStyle name="检查单元格 3 4" xfId="747"/>
    <cellStyle name="检查单元格 4" xfId="748"/>
    <cellStyle name="检查单元格 4 2" xfId="749"/>
    <cellStyle name="检查单元格 4 2 2" xfId="750"/>
    <cellStyle name="检查单元格 4 3" xfId="751"/>
    <cellStyle name="检查单元格 4 4" xfId="752"/>
    <cellStyle name="检查单元格 5" xfId="753"/>
    <cellStyle name="检查单元格 5 2" xfId="754"/>
    <cellStyle name="检查单元格 5 3" xfId="755"/>
    <cellStyle name="输出 3 2 2" xfId="756"/>
    <cellStyle name="检查单元格 7" xfId="757"/>
    <cellStyle name="检查单元格 8" xfId="758"/>
    <cellStyle name="解释性文本 2" xfId="759"/>
    <cellStyle name="解释性文本 2 2" xfId="760"/>
    <cellStyle name="解释性文本 2 2 2" xfId="761"/>
    <cellStyle name="解释性文本 2 3" xfId="762"/>
    <cellStyle name="解释性文本 2 4" xfId="763"/>
    <cellStyle name="解释性文本 3" xfId="764"/>
    <cellStyle name="解释性文本 3 2" xfId="765"/>
    <cellStyle name="解释性文本 3 2 2" xfId="766"/>
    <cellStyle name="解释性文本 3 3" xfId="767"/>
    <cellStyle name="解释性文本 3 4" xfId="768"/>
    <cellStyle name="解释性文本 4" xfId="769"/>
    <cellStyle name="解释性文本 4 2" xfId="770"/>
    <cellStyle name="解释性文本 4 2 2" xfId="771"/>
    <cellStyle name="借出原因" xfId="772"/>
    <cellStyle name="借出原因 2" xfId="773"/>
    <cellStyle name="警告文本 2" xfId="774"/>
    <cellStyle name="警告文本 2 2" xfId="775"/>
    <cellStyle name="警告文本 2 2 2" xfId="776"/>
    <cellStyle name="警告文本 2 3" xfId="777"/>
    <cellStyle name="警告文本 2 4" xfId="778"/>
    <cellStyle name="警告文本 3" xfId="779"/>
    <cellStyle name="警告文本 3 2" xfId="780"/>
    <cellStyle name="警告文本 3 2 2" xfId="781"/>
    <cellStyle name="警告文本 3 3" xfId="782"/>
    <cellStyle name="警告文本 3 4" xfId="783"/>
    <cellStyle name="警告文本 4" xfId="784"/>
    <cellStyle name="警告文本 4 2" xfId="785"/>
    <cellStyle name="警告文本 4 2 2" xfId="786"/>
    <cellStyle name="警告文本 4 3" xfId="787"/>
    <cellStyle name="警告文本 4 4" xfId="788"/>
    <cellStyle name="警告文本 5" xfId="789"/>
    <cellStyle name="警告文本 5 2" xfId="790"/>
    <cellStyle name="警告文本 5 3" xfId="791"/>
    <cellStyle name="警告文本 6" xfId="792"/>
    <cellStyle name="警告文本 7" xfId="793"/>
    <cellStyle name="链接单元格 2" xfId="794"/>
    <cellStyle name="链接单元格 2 2" xfId="795"/>
    <cellStyle name="链接单元格 2 2 2" xfId="796"/>
    <cellStyle name="链接单元格 2 3" xfId="797"/>
    <cellStyle name="链接单元格 2 4" xfId="798"/>
    <cellStyle name="链接单元格 3" xfId="799"/>
    <cellStyle name="链接单元格 3 2" xfId="800"/>
    <cellStyle name="链接单元格 3 2 2" xfId="801"/>
    <cellStyle name="链接单元格 3 3" xfId="802"/>
    <cellStyle name="链接单元格 3 4" xfId="803"/>
    <cellStyle name="链接单元格 4" xfId="804"/>
    <cellStyle name="链接单元格 4 2" xfId="805"/>
    <cellStyle name="链接单元格 4 2 2" xfId="806"/>
    <cellStyle name="链接单元格 4 3" xfId="807"/>
    <cellStyle name="链接单元格 4 4" xfId="808"/>
    <cellStyle name="链接单元格 5" xfId="809"/>
    <cellStyle name="链接单元格 5 2" xfId="810"/>
    <cellStyle name="链接单元格 5 3" xfId="811"/>
    <cellStyle name="链接单元格 6" xfId="812"/>
    <cellStyle name="普通_97-917" xfId="813"/>
    <cellStyle name="输入 8" xfId="814"/>
    <cellStyle name="千分位[0]_laroux" xfId="815"/>
    <cellStyle name="千分位_97-917" xfId="816"/>
    <cellStyle name="千位[0]_ 方正PC" xfId="817"/>
    <cellStyle name="千位_ 方正PC" xfId="818"/>
    <cellStyle name="千位分隔 11" xfId="819"/>
    <cellStyle name="千位分隔 2" xfId="820"/>
    <cellStyle name="千位分隔 2 2" xfId="821"/>
    <cellStyle name="千位分隔 2 3" xfId="822"/>
    <cellStyle name="千位分隔 4 6" xfId="823"/>
    <cellStyle name="强调 1" xfId="824"/>
    <cellStyle name="强调 1 2" xfId="825"/>
    <cellStyle name="强调 2" xfId="826"/>
    <cellStyle name="强调 2 2" xfId="827"/>
    <cellStyle name="强调 3" xfId="828"/>
    <cellStyle name="强调 3 2" xfId="829"/>
    <cellStyle name="强调文字颜色 1 2" xfId="830"/>
    <cellStyle name="强调文字颜色 1 2 2" xfId="831"/>
    <cellStyle name="强调文字颜色 1 3" xfId="832"/>
    <cellStyle name="强调文字颜色 2 2" xfId="833"/>
    <cellStyle name="强调文字颜色 2 3" xfId="834"/>
    <cellStyle name="强调文字颜色 3 2" xfId="835"/>
    <cellStyle name="强调文字颜色 3 2 2" xfId="836"/>
    <cellStyle name="强调文字颜色 4 2" xfId="837"/>
    <cellStyle name="强调文字颜色 4 2 2" xfId="838"/>
    <cellStyle name="强调文字颜色 4 3" xfId="839"/>
    <cellStyle name="强调文字颜色 5 2" xfId="840"/>
    <cellStyle name="强调文字颜色 5 3" xfId="841"/>
    <cellStyle name="强调文字颜色 6 2" xfId="842"/>
    <cellStyle name="强调文字颜色 6 2 2" xfId="843"/>
    <cellStyle name="强调文字颜色 6 3" xfId="844"/>
    <cellStyle name="日期" xfId="845"/>
    <cellStyle name="日期 2" xfId="846"/>
    <cellStyle name="商品名称" xfId="847"/>
    <cellStyle name="商品名称 2" xfId="848"/>
    <cellStyle name="适中 2" xfId="849"/>
    <cellStyle name="适中 2 3" xfId="850"/>
    <cellStyle name="适中 2 4" xfId="851"/>
    <cellStyle name="适中 3 2" xfId="852"/>
    <cellStyle name="适中 3 2 2" xfId="853"/>
    <cellStyle name="适中 3 3" xfId="854"/>
    <cellStyle name="适中 3 4" xfId="855"/>
    <cellStyle name="适中 4" xfId="856"/>
    <cellStyle name="适中 4 2" xfId="857"/>
    <cellStyle name="适中 4 2 2" xfId="858"/>
    <cellStyle name="适中 4 3" xfId="859"/>
    <cellStyle name="适中 4 4" xfId="860"/>
    <cellStyle name="适中 5" xfId="861"/>
    <cellStyle name="适中 5 2" xfId="862"/>
    <cellStyle name="适中 5 3" xfId="863"/>
    <cellStyle name="适中 6" xfId="864"/>
    <cellStyle name="适中 7" xfId="865"/>
    <cellStyle name="适中 8" xfId="866"/>
    <cellStyle name="输出 2" xfId="867"/>
    <cellStyle name="输出 2 2" xfId="868"/>
    <cellStyle name="输出 2 3" xfId="869"/>
    <cellStyle name="输出 2 4" xfId="870"/>
    <cellStyle name="输出 3" xfId="871"/>
    <cellStyle name="输出 3 2" xfId="872"/>
    <cellStyle name="输出 3 3" xfId="873"/>
    <cellStyle name="输出 3 4" xfId="874"/>
    <cellStyle name="输出 4" xfId="875"/>
    <cellStyle name="输出 5" xfId="876"/>
    <cellStyle name="输出 5 2" xfId="877"/>
    <cellStyle name="输出 5 3" xfId="878"/>
    <cellStyle name="输出 6" xfId="879"/>
    <cellStyle name="输出 7" xfId="880"/>
    <cellStyle name="输出 8" xfId="881"/>
    <cellStyle name="输入 2 2 2" xfId="882"/>
    <cellStyle name="输入 2 3" xfId="883"/>
    <cellStyle name="输入 2 4" xfId="884"/>
    <cellStyle name="输入 3 2 2" xfId="885"/>
    <cellStyle name="输入 4" xfId="886"/>
    <cellStyle name="输入 4 2" xfId="887"/>
    <cellStyle name="输入 4 2 2" xfId="888"/>
    <cellStyle name="输入 4 3" xfId="889"/>
    <cellStyle name="输入 4 4" xfId="890"/>
    <cellStyle name="输入 5" xfId="891"/>
    <cellStyle name="输入 5 2" xfId="892"/>
    <cellStyle name="输入 5 3" xfId="893"/>
    <cellStyle name="输入 6" xfId="894"/>
    <cellStyle name="输入 7" xfId="895"/>
    <cellStyle name="数量" xfId="896"/>
    <cellStyle name="数量 2" xfId="897"/>
    <cellStyle name="未定义" xfId="898"/>
    <cellStyle name="样式 1" xfId="899"/>
    <cellStyle name="寘嬫愗傝 [0.00]_Region Orders (2)" xfId="900"/>
    <cellStyle name="寘嬫愗傝_Region Orders (2)" xfId="901"/>
    <cellStyle name="注释 2" xfId="902"/>
    <cellStyle name="注释 2 2" xfId="903"/>
    <cellStyle name="注释 2 2 2" xfId="904"/>
    <cellStyle name="注释 2 3" xfId="905"/>
    <cellStyle name="注释 2 4" xfId="906"/>
    <cellStyle name="注释 3" xfId="907"/>
    <cellStyle name="注释 3 2" xfId="908"/>
    <cellStyle name="注释 3 2 2" xfId="909"/>
    <cellStyle name="注释 3 3" xfId="910"/>
    <cellStyle name="注释 3 4" xfId="911"/>
    <cellStyle name="注释 4" xfId="912"/>
    <cellStyle name="注释 5" xfId="913"/>
    <cellStyle name="注释 5 2" xfId="914"/>
    <cellStyle name="注释 5 3" xfId="915"/>
    <cellStyle name="注释 6" xfId="916"/>
    <cellStyle name="注释 7" xfId="917"/>
    <cellStyle name="注释 8" xfId="918"/>
  </cellStyles>
  <dxfs count="6">
    <dxf>
      <font>
        <color indexed="9"/>
      </font>
    </dxf>
    <dxf>
      <font>
        <color indexed="10"/>
      </font>
    </dxf>
    <dxf>
      <font>
        <b val="1"/>
        <i val="0"/>
      </font>
    </dxf>
    <dxf>
      <font>
        <b val="0"/>
        <i val="0"/>
        <color indexed="10"/>
      </font>
    </dxf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15240</xdr:rowOff>
    </xdr:to>
    <xdr:cxnSp>
      <xdr:nvCxnSpPr>
        <xdr:cNvPr id="2" name="直接连接符 1"/>
        <xdr:cNvCxnSpPr/>
      </xdr:nvCxnSpPr>
      <xdr:spPr>
        <a:xfrm>
          <a:off x="9667875" y="688340"/>
          <a:ext cx="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15240</xdr:rowOff>
    </xdr:to>
    <xdr:cxnSp>
      <xdr:nvCxnSpPr>
        <xdr:cNvPr id="2" name="直接连接符 1"/>
        <xdr:cNvCxnSpPr/>
      </xdr:nvCxnSpPr>
      <xdr:spPr>
        <a:xfrm>
          <a:off x="0" y="688340"/>
          <a:ext cx="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15240</xdr:rowOff>
    </xdr:to>
    <xdr:cxnSp>
      <xdr:nvCxnSpPr>
        <xdr:cNvPr id="3" name="直接连接符 2"/>
        <xdr:cNvCxnSpPr/>
      </xdr:nvCxnSpPr>
      <xdr:spPr>
        <a:xfrm>
          <a:off x="9667875" y="688340"/>
          <a:ext cx="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wn\Desktop\2019&#24180;&#39044;&#31639;\2019&#24180;&#24180;&#21021;&#39044;&#31639;&#65288;&#26368;&#32456;&#19978;&#20250;&#25490;&#29256;&#31295;&#65289;\2018&#24180;&#20020;&#27815;&#24066;&#21450;&#24066;&#26412;&#32423;&#22320;&#26041;&#36130;&#25919;&#25910;&#25903;&#25191;&#34892;&#24773;&#20917;&#21450;2019&#24180;&#39044;&#31639;&#33609;&#26696;&#65288;0128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01"/>
      <sheetName val="02-2"/>
      <sheetName val="02"/>
      <sheetName val="说明1"/>
      <sheetName val="03-1"/>
      <sheetName val="03-2"/>
      <sheetName val="04"/>
      <sheetName val="05"/>
      <sheetName val="06"/>
      <sheetName val="说明2"/>
      <sheetName val="07"/>
      <sheetName val="08"/>
      <sheetName val="09"/>
      <sheetName val="10"/>
      <sheetName val="说明3"/>
      <sheetName val="11"/>
      <sheetName val="12"/>
      <sheetName val="13"/>
      <sheetName val="14"/>
      <sheetName val="15"/>
      <sheetName val="说明4"/>
      <sheetName val="16"/>
      <sheetName val="17"/>
      <sheetName val="18"/>
      <sheetName val="19-1"/>
      <sheetName val="19-2"/>
      <sheetName val="20"/>
      <sheetName val="21-1"/>
      <sheetName val="21-2"/>
      <sheetName val="22"/>
      <sheetName val="说明5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园区01"/>
      <sheetName val="园区02"/>
      <sheetName val="园区03"/>
      <sheetName val="园区04"/>
      <sheetName val="园区05"/>
      <sheetName val="园区06"/>
      <sheetName val="园区07"/>
      <sheetName val="园区08"/>
      <sheetName val="园区09"/>
      <sheetName val="园区10"/>
      <sheetName val="边合区01"/>
      <sheetName val="边合区02"/>
      <sheetName val="边合区03"/>
      <sheetName val="边合区04"/>
      <sheetName val="边合区05"/>
      <sheetName val="边合区06"/>
      <sheetName val="边合区07"/>
      <sheetName val="边合区08"/>
    </sheetNames>
    <sheetDataSet>
      <sheetData sheetId="0">
        <row r="7">
          <cell r="B7">
            <v>43466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36"/>
  <sheetViews>
    <sheetView tabSelected="1" workbookViewId="0">
      <selection activeCell="B5" sqref="B5"/>
    </sheetView>
  </sheetViews>
  <sheetFormatPr defaultColWidth="9" defaultRowHeight="14.25"/>
  <cols>
    <col min="1" max="1" width="3.875" style="403" customWidth="1"/>
    <col min="2" max="2" width="72.5" style="403" customWidth="1"/>
    <col min="3" max="3" width="9.5" style="403" customWidth="1"/>
    <col min="4" max="4" width="74" style="403" customWidth="1"/>
    <col min="5" max="16384" width="9" style="403"/>
  </cols>
  <sheetData>
    <row r="1" ht="42" customHeight="1" spans="1:3">
      <c r="A1" s="404"/>
      <c r="B1" s="404"/>
      <c r="C1" s="405"/>
    </row>
    <row r="2" ht="117" customHeight="1" spans="1:2">
      <c r="A2" s="403" t="s">
        <v>0</v>
      </c>
      <c r="B2" s="404"/>
    </row>
    <row r="3" ht="49.5" customHeight="1" spans="2:3">
      <c r="B3" s="406" t="s">
        <v>1</v>
      </c>
      <c r="C3" s="406"/>
    </row>
    <row r="4" s="393" customFormat="1" ht="117" customHeight="1" spans="2:3">
      <c r="B4" s="407" t="str">
        <f>YEAR(B7)-1&amp;"年地方财政决算（草案）"</f>
        <v>2018年地方财政决算（草案）</v>
      </c>
      <c r="C4" s="407"/>
    </row>
    <row r="5" ht="318.75" customHeight="1" spans="3:14">
      <c r="C5" s="403" t="s">
        <v>2</v>
      </c>
      <c r="N5" s="403" t="s">
        <v>0</v>
      </c>
    </row>
    <row r="6" s="402" customFormat="1" ht="30" customHeight="1" spans="2:3">
      <c r="B6" s="408" t="s">
        <v>3</v>
      </c>
      <c r="C6" s="408"/>
    </row>
    <row r="7" s="402" customFormat="1" ht="32.25" customHeight="1" spans="2:3">
      <c r="B7" s="409">
        <v>43678</v>
      </c>
      <c r="C7" s="409"/>
    </row>
    <row r="8" spans="5:5">
      <c r="E8" s="410"/>
    </row>
    <row r="9" spans="4:5">
      <c r="D9" s="403" t="str">
        <f>""</f>
        <v/>
      </c>
      <c r="E9" s="410"/>
    </row>
    <row r="10" spans="5:5">
      <c r="E10" s="410"/>
    </row>
    <row r="11" spans="5:5">
      <c r="E11" s="410"/>
    </row>
    <row r="13" spans="5:5">
      <c r="E13" s="410"/>
    </row>
    <row r="14" spans="5:5">
      <c r="E14" s="410"/>
    </row>
    <row r="15" spans="5:5">
      <c r="E15" s="410"/>
    </row>
    <row r="16" spans="5:5">
      <c r="E16" s="410"/>
    </row>
    <row r="17" spans="5:5">
      <c r="E17" s="410"/>
    </row>
    <row r="18" spans="5:5">
      <c r="E18" s="410"/>
    </row>
    <row r="19" spans="5:5">
      <c r="E19" s="410"/>
    </row>
    <row r="20" spans="5:5">
      <c r="E20" s="410"/>
    </row>
    <row r="21" hidden="1" spans="5:5">
      <c r="E21" s="410"/>
    </row>
    <row r="23" spans="5:5">
      <c r="E23" s="410"/>
    </row>
    <row r="24" spans="5:5">
      <c r="E24" s="410"/>
    </row>
    <row r="25" spans="5:5">
      <c r="E25" s="410"/>
    </row>
    <row r="26" spans="5:5">
      <c r="E26" s="410"/>
    </row>
    <row r="27" spans="5:5">
      <c r="E27" s="410"/>
    </row>
    <row r="28" spans="5:5">
      <c r="E28" s="410"/>
    </row>
    <row r="31" spans="5:5">
      <c r="E31" s="410"/>
    </row>
    <row r="41" spans="7:10">
      <c r="G41" s="411"/>
      <c r="H41" s="411"/>
      <c r="I41" s="411"/>
      <c r="J41" s="411"/>
    </row>
    <row r="1336" hidden="1" spans="6:8">
      <c r="F1336" s="411"/>
      <c r="G1336" s="411"/>
      <c r="H1336" s="412"/>
    </row>
  </sheetData>
  <mergeCells count="5">
    <mergeCell ref="A1:B1"/>
    <mergeCell ref="B3:C3"/>
    <mergeCell ref="B4:C4"/>
    <mergeCell ref="B6:C6"/>
    <mergeCell ref="B7:C7"/>
  </mergeCells>
  <printOptions horizontalCentered="1"/>
  <pageMargins left="0.707638888888889" right="0.707638888888889" top="0.747916666666667" bottom="0.747916666666667" header="0.313888888888889" footer="0.313888888888889"/>
  <pageSetup paperSize="9" firstPageNumber="0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FFFF00"/>
    <pageSetUpPr fitToPage="1"/>
  </sheetPr>
  <dimension ref="A1:J165"/>
  <sheetViews>
    <sheetView showZeros="0" topLeftCell="B116" workbookViewId="0">
      <selection activeCell="J158" sqref="J158"/>
    </sheetView>
  </sheetViews>
  <sheetFormatPr defaultColWidth="9" defaultRowHeight="14.25"/>
  <cols>
    <col min="1" max="1" width="16.5" style="195" hidden="1" customWidth="1"/>
    <col min="2" max="2" width="44.625" style="198" customWidth="1"/>
    <col min="3" max="4" width="16.625" style="198" customWidth="1"/>
    <col min="5" max="5" width="16.625" style="199" customWidth="1"/>
    <col min="6" max="7" width="14.625" style="200" customWidth="1"/>
    <col min="8" max="8" width="3.75" style="201" customWidth="1"/>
    <col min="9" max="16384" width="9" style="198"/>
  </cols>
  <sheetData>
    <row r="1" ht="35.1" customHeight="1" spans="1:7">
      <c r="A1" s="16" t="str">
        <f>YEAR(封面!$B$7)-1&amp;"年临沧市政府性基金预算支出决算情况表"</f>
        <v>2018年临沧市政府性基金预算支出决算情况表</v>
      </c>
      <c r="B1" s="16"/>
      <c r="C1" s="16"/>
      <c r="D1" s="16"/>
      <c r="E1" s="17"/>
      <c r="F1" s="16"/>
      <c r="G1" s="16"/>
    </row>
    <row r="2" ht="20.1" customHeight="1" spans="1:7">
      <c r="A2" s="202"/>
      <c r="B2" s="203" t="s">
        <v>1132</v>
      </c>
      <c r="C2" s="204"/>
      <c r="D2" s="204"/>
      <c r="F2" s="21" t="s">
        <v>7</v>
      </c>
      <c r="G2" s="98"/>
    </row>
    <row r="3" s="193" customFormat="1" ht="36" customHeight="1" spans="1:7">
      <c r="A3" s="205" t="s">
        <v>8</v>
      </c>
      <c r="B3" s="22" t="s">
        <v>9</v>
      </c>
      <c r="C3" s="23" t="str">
        <f>YEAR(封面!$B$7)-2&amp;"年决算数"</f>
        <v>2017年决算数</v>
      </c>
      <c r="D3" s="23" t="str">
        <f>YEAR(封面!$B$7)-1&amp;"年"</f>
        <v>2018年</v>
      </c>
      <c r="E3" s="24"/>
      <c r="F3" s="22" t="s">
        <v>10</v>
      </c>
      <c r="G3" s="22"/>
    </row>
    <row r="4" s="193" customFormat="1" ht="36" customHeight="1" spans="1:10">
      <c r="A4" s="206"/>
      <c r="B4" s="22"/>
      <c r="C4" s="23"/>
      <c r="D4" s="23" t="s">
        <v>12</v>
      </c>
      <c r="E4" s="24" t="s">
        <v>13</v>
      </c>
      <c r="F4" s="23" t="str">
        <f>"为"&amp;YEAR(封面!$B$7)-2&amp;"年决算数%"</f>
        <v>为2017年决算数%</v>
      </c>
      <c r="G4" s="23" t="str">
        <f>"完成"&amp;YEAR(封面!$B$7)-1&amp;"年预算的%"</f>
        <v>完成2018年预算的%</v>
      </c>
      <c r="H4" s="207" t="s">
        <v>11</v>
      </c>
      <c r="I4" s="193" t="s">
        <v>92</v>
      </c>
      <c r="J4" s="193" t="s">
        <v>93</v>
      </c>
    </row>
    <row r="5" s="194" customFormat="1" ht="39.95" customHeight="1" spans="1:10">
      <c r="A5" s="208" t="s">
        <v>1133</v>
      </c>
      <c r="B5" s="209" t="s">
        <v>1134</v>
      </c>
      <c r="C5" s="210">
        <f>C6</f>
        <v>306</v>
      </c>
      <c r="D5" s="210">
        <f t="shared" ref="D5:E5" si="0">D6</f>
        <v>142</v>
      </c>
      <c r="E5" s="210">
        <f t="shared" si="0"/>
        <v>369</v>
      </c>
      <c r="F5" s="211">
        <f t="shared" ref="F5:F68" si="1">IF(C5&lt;&gt;0,E5/C5,"")</f>
        <v>1.20588235294118</v>
      </c>
      <c r="G5" s="212">
        <f t="shared" ref="G5:G68" si="2">IF(D5&lt;&gt;0,E5/D5,"")</f>
        <v>2.59859154929577</v>
      </c>
      <c r="H5" s="31" t="str">
        <f t="shared" ref="H5:H68" si="3">IF(B5&lt;&gt;"",IF(SUM(C5:E5)&lt;&gt;0,"是","否"),"是")</f>
        <v>是</v>
      </c>
      <c r="I5" s="194" t="str">
        <f>IF(LEN(A5)&lt;=5,"是","否")</f>
        <v>是</v>
      </c>
      <c r="J5" s="194" t="str">
        <f>IF(LEN(A5)=3,"是","否")</f>
        <v>是</v>
      </c>
    </row>
    <row r="6" s="194" customFormat="1" ht="39.95" hidden="1" customHeight="1" spans="1:10">
      <c r="A6" s="208" t="s">
        <v>1135</v>
      </c>
      <c r="B6" s="213" t="s">
        <v>1136</v>
      </c>
      <c r="C6" s="214">
        <f>SUM(C7:C10)</f>
        <v>306</v>
      </c>
      <c r="D6" s="214">
        <f>SUM(D7:D10)</f>
        <v>142</v>
      </c>
      <c r="E6" s="214">
        <f>SUM(E7:E10)</f>
        <v>369</v>
      </c>
      <c r="F6" s="215">
        <f t="shared" si="1"/>
        <v>1.20588235294118</v>
      </c>
      <c r="G6" s="215">
        <f t="shared" si="2"/>
        <v>2.59859154929577</v>
      </c>
      <c r="H6" s="31" t="str">
        <f t="shared" si="3"/>
        <v>是</v>
      </c>
      <c r="I6" s="194" t="str">
        <f t="shared" ref="I6:I69" si="4">IF(LEN(A6)&lt;=5,"是","否")</f>
        <v>是</v>
      </c>
      <c r="J6" s="194" t="str">
        <f t="shared" ref="J6:J37" si="5">IF(LEN(A6)=3,"是","否")</f>
        <v>否</v>
      </c>
    </row>
    <row r="7" s="195" customFormat="1" ht="39.95" hidden="1" customHeight="1" spans="1:10">
      <c r="A7" s="216" t="s">
        <v>1137</v>
      </c>
      <c r="B7" s="217" t="s">
        <v>1138</v>
      </c>
      <c r="C7" s="218">
        <v>3</v>
      </c>
      <c r="D7" s="218">
        <v>2</v>
      </c>
      <c r="E7" s="218">
        <v>4</v>
      </c>
      <c r="F7" s="219">
        <f t="shared" si="1"/>
        <v>1.33333333333333</v>
      </c>
      <c r="G7" s="215">
        <f t="shared" si="2"/>
        <v>2</v>
      </c>
      <c r="H7" s="31" t="str">
        <f t="shared" si="3"/>
        <v>是</v>
      </c>
      <c r="I7" s="194" t="str">
        <f t="shared" si="4"/>
        <v>否</v>
      </c>
      <c r="J7" s="194" t="str">
        <f t="shared" si="5"/>
        <v>否</v>
      </c>
    </row>
    <row r="8" s="195" customFormat="1" ht="39.95" hidden="1" customHeight="1" spans="1:10">
      <c r="A8" s="216" t="s">
        <v>1139</v>
      </c>
      <c r="B8" s="217" t="s">
        <v>1140</v>
      </c>
      <c r="C8" s="218">
        <v>196</v>
      </c>
      <c r="D8" s="218">
        <v>140</v>
      </c>
      <c r="E8" s="218">
        <v>150</v>
      </c>
      <c r="F8" s="219">
        <f t="shared" si="1"/>
        <v>0.76530612244898</v>
      </c>
      <c r="G8" s="215">
        <f t="shared" si="2"/>
        <v>1.07142857142857</v>
      </c>
      <c r="H8" s="31" t="str">
        <f t="shared" si="3"/>
        <v>是</v>
      </c>
      <c r="I8" s="194" t="str">
        <f t="shared" si="4"/>
        <v>否</v>
      </c>
      <c r="J8" s="194" t="str">
        <f t="shared" si="5"/>
        <v>否</v>
      </c>
    </row>
    <row r="9" s="195" customFormat="1" ht="39.95" hidden="1" customHeight="1" spans="1:10">
      <c r="A9" s="216" t="s">
        <v>1141</v>
      </c>
      <c r="B9" s="217" t="s">
        <v>1142</v>
      </c>
      <c r="C9" s="218">
        <v>107</v>
      </c>
      <c r="D9" s="218"/>
      <c r="E9" s="218">
        <v>196</v>
      </c>
      <c r="F9" s="219">
        <f t="shared" si="1"/>
        <v>1.83177570093458</v>
      </c>
      <c r="G9" s="215" t="str">
        <f t="shared" si="2"/>
        <v/>
      </c>
      <c r="H9" s="31" t="str">
        <f t="shared" si="3"/>
        <v>是</v>
      </c>
      <c r="I9" s="194" t="str">
        <f t="shared" si="4"/>
        <v>否</v>
      </c>
      <c r="J9" s="194" t="str">
        <f t="shared" si="5"/>
        <v>否</v>
      </c>
    </row>
    <row r="10" s="195" customFormat="1" ht="39.95" hidden="1" customHeight="1" spans="1:10">
      <c r="A10" s="216" t="s">
        <v>1143</v>
      </c>
      <c r="B10" s="217" t="s">
        <v>1144</v>
      </c>
      <c r="C10" s="218"/>
      <c r="D10" s="218"/>
      <c r="E10" s="218">
        <v>19</v>
      </c>
      <c r="F10" s="221" t="str">
        <f t="shared" si="1"/>
        <v/>
      </c>
      <c r="G10" s="215" t="str">
        <f t="shared" si="2"/>
        <v/>
      </c>
      <c r="H10" s="31" t="str">
        <f t="shared" si="3"/>
        <v>是</v>
      </c>
      <c r="I10" s="194" t="str">
        <f t="shared" si="4"/>
        <v>否</v>
      </c>
      <c r="J10" s="194" t="str">
        <f t="shared" si="5"/>
        <v>否</v>
      </c>
    </row>
    <row r="11" s="194" customFormat="1" ht="39.95" customHeight="1" spans="1:10">
      <c r="A11" s="208" t="s">
        <v>1145</v>
      </c>
      <c r="B11" s="209" t="s">
        <v>1146</v>
      </c>
      <c r="C11" s="210">
        <f>SUM(C12,C16)</f>
        <v>3775</v>
      </c>
      <c r="D11" s="210">
        <f t="shared" ref="D11:E11" si="6">SUM(D12,D16)</f>
        <v>3139</v>
      </c>
      <c r="E11" s="210">
        <f t="shared" si="6"/>
        <v>3969</v>
      </c>
      <c r="F11" s="211">
        <f t="shared" si="1"/>
        <v>1.05139072847682</v>
      </c>
      <c r="G11" s="211">
        <f t="shared" si="2"/>
        <v>1.26441541892322</v>
      </c>
      <c r="H11" s="31" t="str">
        <f t="shared" si="3"/>
        <v>是</v>
      </c>
      <c r="I11" s="194" t="str">
        <f t="shared" si="4"/>
        <v>是</v>
      </c>
      <c r="J11" s="194" t="str">
        <f t="shared" si="5"/>
        <v>是</v>
      </c>
    </row>
    <row r="12" s="194" customFormat="1" ht="39.95" hidden="1" customHeight="1" spans="1:10">
      <c r="A12" s="208" t="s">
        <v>1147</v>
      </c>
      <c r="B12" s="213" t="s">
        <v>1148</v>
      </c>
      <c r="C12" s="214">
        <f>SUM(C13:C15)</f>
        <v>3775</v>
      </c>
      <c r="D12" s="214">
        <f>SUM(D13:D15)</f>
        <v>3059</v>
      </c>
      <c r="E12" s="214">
        <f>SUM(E13:E15)</f>
        <v>3969</v>
      </c>
      <c r="F12" s="215">
        <f t="shared" si="1"/>
        <v>1.05139072847682</v>
      </c>
      <c r="G12" s="215">
        <f t="shared" si="2"/>
        <v>1.2974828375286</v>
      </c>
      <c r="H12" s="31" t="str">
        <f t="shared" si="3"/>
        <v>是</v>
      </c>
      <c r="I12" s="194" t="str">
        <f t="shared" si="4"/>
        <v>是</v>
      </c>
      <c r="J12" s="194" t="str">
        <f t="shared" si="5"/>
        <v>否</v>
      </c>
    </row>
    <row r="13" s="195" customFormat="1" ht="39.95" hidden="1" customHeight="1" spans="1:10">
      <c r="A13" s="216" t="s">
        <v>1149</v>
      </c>
      <c r="B13" s="217" t="s">
        <v>1150</v>
      </c>
      <c r="C13" s="218">
        <v>116</v>
      </c>
      <c r="D13" s="218">
        <v>68</v>
      </c>
      <c r="E13" s="218">
        <v>2115</v>
      </c>
      <c r="F13" s="219">
        <f t="shared" si="1"/>
        <v>18.2327586206897</v>
      </c>
      <c r="G13" s="215">
        <f t="shared" si="2"/>
        <v>31.1029411764706</v>
      </c>
      <c r="H13" s="31" t="str">
        <f t="shared" si="3"/>
        <v>是</v>
      </c>
      <c r="I13" s="194" t="str">
        <f t="shared" si="4"/>
        <v>否</v>
      </c>
      <c r="J13" s="194" t="str">
        <f t="shared" si="5"/>
        <v>否</v>
      </c>
    </row>
    <row r="14" s="195" customFormat="1" ht="39.95" hidden="1" customHeight="1" spans="1:10">
      <c r="A14" s="216" t="s">
        <v>1151</v>
      </c>
      <c r="B14" s="217" t="s">
        <v>1152</v>
      </c>
      <c r="C14" s="218">
        <v>3631</v>
      </c>
      <c r="D14" s="218">
        <v>2989</v>
      </c>
      <c r="E14" s="218">
        <v>1854</v>
      </c>
      <c r="F14" s="219">
        <f t="shared" si="1"/>
        <v>0.510603139630956</v>
      </c>
      <c r="G14" s="215">
        <f t="shared" si="2"/>
        <v>0.620274339243894</v>
      </c>
      <c r="H14" s="31" t="str">
        <f t="shared" si="3"/>
        <v>是</v>
      </c>
      <c r="I14" s="194" t="str">
        <f t="shared" si="4"/>
        <v>否</v>
      </c>
      <c r="J14" s="194" t="str">
        <f t="shared" si="5"/>
        <v>否</v>
      </c>
    </row>
    <row r="15" s="195" customFormat="1" ht="39.95" hidden="1" customHeight="1" spans="1:10">
      <c r="A15" s="216" t="s">
        <v>1153</v>
      </c>
      <c r="B15" s="217" t="s">
        <v>1154</v>
      </c>
      <c r="C15" s="218">
        <v>28</v>
      </c>
      <c r="D15" s="218">
        <v>2</v>
      </c>
      <c r="E15" s="218"/>
      <c r="F15" s="219">
        <f t="shared" si="1"/>
        <v>0</v>
      </c>
      <c r="G15" s="215">
        <f t="shared" si="2"/>
        <v>0</v>
      </c>
      <c r="H15" s="31" t="str">
        <f t="shared" si="3"/>
        <v>是</v>
      </c>
      <c r="I15" s="194" t="str">
        <f t="shared" si="4"/>
        <v>否</v>
      </c>
      <c r="J15" s="194" t="str">
        <f t="shared" si="5"/>
        <v>否</v>
      </c>
    </row>
    <row r="16" s="194" customFormat="1" ht="39.95" hidden="1" customHeight="1" spans="1:10">
      <c r="A16" s="208" t="s">
        <v>1155</v>
      </c>
      <c r="B16" s="213" t="s">
        <v>1156</v>
      </c>
      <c r="C16" s="214">
        <f>SUM(C17:C19)</f>
        <v>0</v>
      </c>
      <c r="D16" s="214">
        <f>SUM(D17:D19)</f>
        <v>80</v>
      </c>
      <c r="E16" s="214">
        <f>SUM(E17:E19)</f>
        <v>0</v>
      </c>
      <c r="F16" s="215" t="str">
        <f t="shared" si="1"/>
        <v/>
      </c>
      <c r="G16" s="215">
        <f t="shared" si="2"/>
        <v>0</v>
      </c>
      <c r="H16" s="31" t="str">
        <f t="shared" si="3"/>
        <v>是</v>
      </c>
      <c r="I16" s="194" t="str">
        <f t="shared" si="4"/>
        <v>是</v>
      </c>
      <c r="J16" s="194" t="str">
        <f t="shared" si="5"/>
        <v>否</v>
      </c>
    </row>
    <row r="17" s="195" customFormat="1" ht="36" hidden="1" customHeight="1" spans="1:10">
      <c r="A17" s="216" t="s">
        <v>1157</v>
      </c>
      <c r="B17" s="275" t="s">
        <v>1150</v>
      </c>
      <c r="C17" s="276"/>
      <c r="D17" s="276"/>
      <c r="E17" s="276"/>
      <c r="F17" s="219" t="str">
        <f t="shared" si="1"/>
        <v/>
      </c>
      <c r="G17" s="215" t="str">
        <f t="shared" si="2"/>
        <v/>
      </c>
      <c r="H17" s="31" t="str">
        <f t="shared" si="3"/>
        <v>否</v>
      </c>
      <c r="I17" s="194" t="str">
        <f t="shared" si="4"/>
        <v>否</v>
      </c>
      <c r="J17" s="194" t="str">
        <f t="shared" si="5"/>
        <v>否</v>
      </c>
    </row>
    <row r="18" s="195" customFormat="1" ht="36" hidden="1" customHeight="1" spans="1:10">
      <c r="A18" s="216" t="s">
        <v>1158</v>
      </c>
      <c r="B18" s="275" t="s">
        <v>1152</v>
      </c>
      <c r="C18" s="276"/>
      <c r="D18" s="276"/>
      <c r="E18" s="276"/>
      <c r="F18" s="219" t="str">
        <f t="shared" si="1"/>
        <v/>
      </c>
      <c r="G18" s="215" t="str">
        <f t="shared" si="2"/>
        <v/>
      </c>
      <c r="H18" s="31" t="str">
        <f t="shared" si="3"/>
        <v>否</v>
      </c>
      <c r="I18" s="194" t="str">
        <f t="shared" si="4"/>
        <v>否</v>
      </c>
      <c r="J18" s="194" t="str">
        <f t="shared" si="5"/>
        <v>否</v>
      </c>
    </row>
    <row r="19" s="195" customFormat="1" ht="39.95" hidden="1" customHeight="1" spans="1:10">
      <c r="A19" s="216" t="s">
        <v>1159</v>
      </c>
      <c r="B19" s="217" t="s">
        <v>1160</v>
      </c>
      <c r="C19" s="218"/>
      <c r="D19" s="218">
        <v>80</v>
      </c>
      <c r="E19" s="218"/>
      <c r="F19" s="219" t="str">
        <f t="shared" si="1"/>
        <v/>
      </c>
      <c r="G19" s="215">
        <f t="shared" si="2"/>
        <v>0</v>
      </c>
      <c r="H19" s="31" t="str">
        <f t="shared" si="3"/>
        <v>是</v>
      </c>
      <c r="I19" s="194" t="str">
        <f t="shared" si="4"/>
        <v>否</v>
      </c>
      <c r="J19" s="194" t="str">
        <f t="shared" si="5"/>
        <v>否</v>
      </c>
    </row>
    <row r="20" s="194" customFormat="1" ht="39.95" customHeight="1" spans="1:10">
      <c r="A20" s="208" t="s">
        <v>1161</v>
      </c>
      <c r="B20" s="209" t="s">
        <v>1162</v>
      </c>
      <c r="C20" s="210">
        <f>SUM(C21:C22)</f>
        <v>0</v>
      </c>
      <c r="D20" s="210">
        <f>SUM(D21:D22)</f>
        <v>0</v>
      </c>
      <c r="E20" s="210">
        <f>SUM(E21:E22)</f>
        <v>0</v>
      </c>
      <c r="F20" s="211" t="str">
        <f t="shared" si="1"/>
        <v/>
      </c>
      <c r="G20" s="211" t="str">
        <f t="shared" si="2"/>
        <v/>
      </c>
      <c r="H20" s="31" t="s">
        <v>1091</v>
      </c>
      <c r="I20" s="194" t="str">
        <f t="shared" si="4"/>
        <v>是</v>
      </c>
      <c r="J20" s="194" t="str">
        <f t="shared" si="5"/>
        <v>是</v>
      </c>
    </row>
    <row r="21" ht="36" hidden="1" customHeight="1" spans="1:10">
      <c r="A21" s="216" t="s">
        <v>1163</v>
      </c>
      <c r="B21" s="213" t="s">
        <v>1164</v>
      </c>
      <c r="C21" s="276"/>
      <c r="D21" s="276"/>
      <c r="E21" s="276"/>
      <c r="F21" s="215" t="str">
        <f t="shared" si="1"/>
        <v/>
      </c>
      <c r="G21" s="215" t="str">
        <f t="shared" si="2"/>
        <v/>
      </c>
      <c r="H21" s="31" t="str">
        <f t="shared" si="3"/>
        <v>否</v>
      </c>
      <c r="I21" s="194" t="str">
        <f t="shared" si="4"/>
        <v>是</v>
      </c>
      <c r="J21" s="194" t="str">
        <f t="shared" si="5"/>
        <v>否</v>
      </c>
    </row>
    <row r="22" s="194" customFormat="1" ht="36" hidden="1" customHeight="1" spans="1:10">
      <c r="A22" s="208" t="s">
        <v>1165</v>
      </c>
      <c r="B22" s="213" t="s">
        <v>1166</v>
      </c>
      <c r="C22" s="277">
        <f>SUM(C23:C26)</f>
        <v>0</v>
      </c>
      <c r="D22" s="277">
        <f>SUM(D23:D26)</f>
        <v>0</v>
      </c>
      <c r="E22" s="277">
        <f>SUM(E23:E26)</f>
        <v>0</v>
      </c>
      <c r="F22" s="215" t="str">
        <f t="shared" si="1"/>
        <v/>
      </c>
      <c r="G22" s="215" t="str">
        <f t="shared" si="2"/>
        <v/>
      </c>
      <c r="H22" s="31" t="str">
        <f t="shared" si="3"/>
        <v>否</v>
      </c>
      <c r="I22" s="194" t="str">
        <f t="shared" si="4"/>
        <v>是</v>
      </c>
      <c r="J22" s="194" t="str">
        <f t="shared" si="5"/>
        <v>否</v>
      </c>
    </row>
    <row r="23" s="195" customFormat="1" ht="36" hidden="1" customHeight="1" spans="1:10">
      <c r="A23" s="223" t="s">
        <v>1167</v>
      </c>
      <c r="B23" s="275" t="s">
        <v>1168</v>
      </c>
      <c r="C23" s="276"/>
      <c r="D23" s="276"/>
      <c r="E23" s="276"/>
      <c r="F23" s="219" t="str">
        <f t="shared" si="1"/>
        <v/>
      </c>
      <c r="G23" s="219" t="str">
        <f t="shared" si="2"/>
        <v/>
      </c>
      <c r="H23" s="31" t="str">
        <f t="shared" si="3"/>
        <v>否</v>
      </c>
      <c r="I23" s="194" t="str">
        <f t="shared" si="4"/>
        <v>否</v>
      </c>
      <c r="J23" s="194" t="str">
        <f t="shared" si="5"/>
        <v>否</v>
      </c>
    </row>
    <row r="24" s="195" customFormat="1" ht="36" hidden="1" customHeight="1" spans="1:10">
      <c r="A24" s="216" t="s">
        <v>1169</v>
      </c>
      <c r="B24" s="275" t="s">
        <v>1170</v>
      </c>
      <c r="C24" s="276"/>
      <c r="D24" s="276"/>
      <c r="E24" s="276"/>
      <c r="F24" s="221" t="str">
        <f t="shared" si="1"/>
        <v/>
      </c>
      <c r="G24" s="221" t="str">
        <f t="shared" si="2"/>
        <v/>
      </c>
      <c r="H24" s="31" t="str">
        <f t="shared" si="3"/>
        <v>否</v>
      </c>
      <c r="I24" s="194" t="str">
        <f t="shared" si="4"/>
        <v>否</v>
      </c>
      <c r="J24" s="194" t="str">
        <f t="shared" si="5"/>
        <v>否</v>
      </c>
    </row>
    <row r="25" s="195" customFormat="1" ht="36" hidden="1" customHeight="1" spans="1:10">
      <c r="A25" s="216" t="s">
        <v>1171</v>
      </c>
      <c r="B25" s="275" t="s">
        <v>1172</v>
      </c>
      <c r="C25" s="276"/>
      <c r="D25" s="276"/>
      <c r="E25" s="276"/>
      <c r="F25" s="219" t="str">
        <f t="shared" si="1"/>
        <v/>
      </c>
      <c r="G25" s="219" t="str">
        <f t="shared" si="2"/>
        <v/>
      </c>
      <c r="H25" s="31" t="str">
        <f t="shared" si="3"/>
        <v>否</v>
      </c>
      <c r="I25" s="194" t="str">
        <f t="shared" si="4"/>
        <v>否</v>
      </c>
      <c r="J25" s="194" t="str">
        <f t="shared" si="5"/>
        <v>否</v>
      </c>
    </row>
    <row r="26" s="195" customFormat="1" ht="36" hidden="1" customHeight="1" spans="1:10">
      <c r="A26" s="216" t="s">
        <v>1173</v>
      </c>
      <c r="B26" s="275" t="s">
        <v>1174</v>
      </c>
      <c r="C26" s="276"/>
      <c r="D26" s="276"/>
      <c r="E26" s="276"/>
      <c r="F26" s="219" t="str">
        <f t="shared" si="1"/>
        <v/>
      </c>
      <c r="G26" s="219" t="str">
        <f t="shared" si="2"/>
        <v/>
      </c>
      <c r="H26" s="31" t="str">
        <f t="shared" si="3"/>
        <v>否</v>
      </c>
      <c r="I26" s="194" t="str">
        <f t="shared" si="4"/>
        <v>否</v>
      </c>
      <c r="J26" s="194" t="str">
        <f t="shared" si="5"/>
        <v>否</v>
      </c>
    </row>
    <row r="27" s="194" customFormat="1" ht="39.95" customHeight="1" spans="1:10">
      <c r="A27" s="208" t="s">
        <v>1175</v>
      </c>
      <c r="B27" s="209" t="s">
        <v>1176</v>
      </c>
      <c r="C27" s="210">
        <f>SUM(C28,C41,C45,C46,C52)</f>
        <v>45062</v>
      </c>
      <c r="D27" s="210">
        <f>SUM(D28,D41,D45,D46,D52)</f>
        <v>112063</v>
      </c>
      <c r="E27" s="210">
        <f>SUM(E28,E41,E45,E46,E52)</f>
        <v>94185</v>
      </c>
      <c r="F27" s="211">
        <f t="shared" si="1"/>
        <v>2.09012027872709</v>
      </c>
      <c r="G27" s="211">
        <f t="shared" si="2"/>
        <v>0.840464738584546</v>
      </c>
      <c r="H27" s="31" t="str">
        <f t="shared" si="3"/>
        <v>是</v>
      </c>
      <c r="I27" s="194" t="str">
        <f t="shared" si="4"/>
        <v>是</v>
      </c>
      <c r="J27" s="194" t="str">
        <f t="shared" si="5"/>
        <v>是</v>
      </c>
    </row>
    <row r="28" s="194" customFormat="1" ht="39.95" hidden="1" customHeight="1" spans="1:10">
      <c r="A28" s="208" t="s">
        <v>1177</v>
      </c>
      <c r="B28" s="213" t="s">
        <v>1178</v>
      </c>
      <c r="C28" s="214">
        <f>SUM(C29:C40)</f>
        <v>44811</v>
      </c>
      <c r="D28" s="214">
        <f>SUM(D29:D40)</f>
        <v>111236</v>
      </c>
      <c r="E28" s="214">
        <f>SUM(E29:E40)</f>
        <v>92785</v>
      </c>
      <c r="F28" s="215">
        <f t="shared" si="1"/>
        <v>2.07058534734775</v>
      </c>
      <c r="G28" s="215">
        <f t="shared" si="2"/>
        <v>0.83412744075659</v>
      </c>
      <c r="H28" s="31" t="str">
        <f t="shared" si="3"/>
        <v>是</v>
      </c>
      <c r="I28" s="194" t="str">
        <f t="shared" si="4"/>
        <v>是</v>
      </c>
      <c r="J28" s="194" t="str">
        <f t="shared" si="5"/>
        <v>否</v>
      </c>
    </row>
    <row r="29" s="195" customFormat="1" ht="39.95" hidden="1" customHeight="1" spans="1:10">
      <c r="A29" s="216" t="s">
        <v>1179</v>
      </c>
      <c r="B29" s="217" t="s">
        <v>1180</v>
      </c>
      <c r="C29" s="218">
        <v>3088</v>
      </c>
      <c r="D29" s="218">
        <v>7854</v>
      </c>
      <c r="E29" s="218">
        <v>11253</v>
      </c>
      <c r="F29" s="219">
        <f t="shared" si="1"/>
        <v>3.64410621761658</v>
      </c>
      <c r="G29" s="215">
        <f t="shared" si="2"/>
        <v>1.4327731092437</v>
      </c>
      <c r="H29" s="31" t="str">
        <f t="shared" si="3"/>
        <v>是</v>
      </c>
      <c r="I29" s="194" t="str">
        <f t="shared" si="4"/>
        <v>否</v>
      </c>
      <c r="J29" s="194" t="str">
        <f t="shared" si="5"/>
        <v>否</v>
      </c>
    </row>
    <row r="30" s="196" customFormat="1" ht="39.95" hidden="1" customHeight="1" spans="1:10">
      <c r="A30" s="216" t="s">
        <v>1181</v>
      </c>
      <c r="B30" s="217" t="s">
        <v>1182</v>
      </c>
      <c r="C30" s="218">
        <v>1802</v>
      </c>
      <c r="D30" s="218">
        <v>6900</v>
      </c>
      <c r="E30" s="218">
        <v>171</v>
      </c>
      <c r="F30" s="219">
        <f t="shared" si="1"/>
        <v>0.0948945615982242</v>
      </c>
      <c r="G30" s="215">
        <f t="shared" si="2"/>
        <v>0.0247826086956522</v>
      </c>
      <c r="H30" s="31" t="str">
        <f t="shared" si="3"/>
        <v>是</v>
      </c>
      <c r="I30" s="194" t="str">
        <f t="shared" si="4"/>
        <v>否</v>
      </c>
      <c r="J30" s="194" t="str">
        <f t="shared" si="5"/>
        <v>否</v>
      </c>
    </row>
    <row r="31" s="195" customFormat="1" ht="39.95" hidden="1" customHeight="1" spans="1:10">
      <c r="A31" s="216" t="s">
        <v>1183</v>
      </c>
      <c r="B31" s="217" t="s">
        <v>1184</v>
      </c>
      <c r="C31" s="218">
        <v>9780</v>
      </c>
      <c r="D31" s="218">
        <v>7551</v>
      </c>
      <c r="E31" s="218">
        <v>268</v>
      </c>
      <c r="F31" s="219">
        <f t="shared" si="1"/>
        <v>0.0274028629856851</v>
      </c>
      <c r="G31" s="215">
        <f t="shared" si="2"/>
        <v>0.0354919878161833</v>
      </c>
      <c r="H31" s="31" t="str">
        <f t="shared" si="3"/>
        <v>是</v>
      </c>
      <c r="I31" s="194" t="str">
        <f t="shared" si="4"/>
        <v>否</v>
      </c>
      <c r="J31" s="194" t="str">
        <f t="shared" si="5"/>
        <v>否</v>
      </c>
    </row>
    <row r="32" s="195" customFormat="1" ht="39.95" hidden="1" customHeight="1" spans="1:10">
      <c r="A32" s="216" t="s">
        <v>1185</v>
      </c>
      <c r="B32" s="217" t="s">
        <v>1186</v>
      </c>
      <c r="C32" s="218">
        <v>1987</v>
      </c>
      <c r="D32" s="218">
        <v>1116</v>
      </c>
      <c r="E32" s="218"/>
      <c r="F32" s="219">
        <f t="shared" si="1"/>
        <v>0</v>
      </c>
      <c r="G32" s="215">
        <f t="shared" si="2"/>
        <v>0</v>
      </c>
      <c r="H32" s="31" t="str">
        <f t="shared" si="3"/>
        <v>是</v>
      </c>
      <c r="I32" s="194" t="str">
        <f t="shared" si="4"/>
        <v>否</v>
      </c>
      <c r="J32" s="194" t="str">
        <f t="shared" si="5"/>
        <v>否</v>
      </c>
    </row>
    <row r="33" s="195" customFormat="1" ht="39.95" hidden="1" customHeight="1" spans="1:10">
      <c r="A33" s="216" t="s">
        <v>1187</v>
      </c>
      <c r="B33" s="217" t="s">
        <v>1188</v>
      </c>
      <c r="C33" s="218">
        <v>1656</v>
      </c>
      <c r="D33" s="218">
        <v>6002</v>
      </c>
      <c r="E33" s="218">
        <v>1143</v>
      </c>
      <c r="F33" s="219">
        <f t="shared" si="1"/>
        <v>0.690217391304348</v>
      </c>
      <c r="G33" s="215">
        <f t="shared" si="2"/>
        <v>0.190436521159613</v>
      </c>
      <c r="H33" s="31" t="str">
        <f t="shared" si="3"/>
        <v>是</v>
      </c>
      <c r="I33" s="194" t="str">
        <f t="shared" si="4"/>
        <v>否</v>
      </c>
      <c r="J33" s="194" t="str">
        <f t="shared" si="5"/>
        <v>否</v>
      </c>
    </row>
    <row r="34" s="195" customFormat="1" ht="39.95" hidden="1" customHeight="1" spans="1:10">
      <c r="A34" s="216" t="s">
        <v>1189</v>
      </c>
      <c r="B34" s="217" t="s">
        <v>1190</v>
      </c>
      <c r="C34" s="218">
        <v>27</v>
      </c>
      <c r="D34" s="218">
        <v>90</v>
      </c>
      <c r="E34" s="218">
        <v>126</v>
      </c>
      <c r="F34" s="219">
        <f t="shared" si="1"/>
        <v>4.66666666666667</v>
      </c>
      <c r="G34" s="215">
        <f t="shared" si="2"/>
        <v>1.4</v>
      </c>
      <c r="H34" s="31" t="str">
        <f t="shared" si="3"/>
        <v>是</v>
      </c>
      <c r="I34" s="194" t="str">
        <f t="shared" si="4"/>
        <v>否</v>
      </c>
      <c r="J34" s="194" t="str">
        <f t="shared" si="5"/>
        <v>否</v>
      </c>
    </row>
    <row r="35" s="195" customFormat="1" ht="39.95" hidden="1" customHeight="1" spans="1:10">
      <c r="A35" s="216" t="s">
        <v>1191</v>
      </c>
      <c r="B35" s="217" t="s">
        <v>1192</v>
      </c>
      <c r="C35" s="218">
        <v>686</v>
      </c>
      <c r="D35" s="218"/>
      <c r="E35" s="218">
        <v>986</v>
      </c>
      <c r="F35" s="219">
        <f t="shared" si="1"/>
        <v>1.43731778425656</v>
      </c>
      <c r="G35" s="215" t="str">
        <f t="shared" si="2"/>
        <v/>
      </c>
      <c r="H35" s="31" t="str">
        <f t="shared" si="3"/>
        <v>是</v>
      </c>
      <c r="I35" s="194" t="str">
        <f t="shared" si="4"/>
        <v>否</v>
      </c>
      <c r="J35" s="194" t="str">
        <f t="shared" si="5"/>
        <v>否</v>
      </c>
    </row>
    <row r="36" s="195" customFormat="1" ht="36" hidden="1" customHeight="1" spans="1:10">
      <c r="A36" s="216" t="s">
        <v>1193</v>
      </c>
      <c r="B36" s="275" t="s">
        <v>1194</v>
      </c>
      <c r="C36" s="276"/>
      <c r="D36" s="276"/>
      <c r="E36" s="276"/>
      <c r="F36" s="219" t="str">
        <f t="shared" si="1"/>
        <v/>
      </c>
      <c r="G36" s="215" t="str">
        <f t="shared" si="2"/>
        <v/>
      </c>
      <c r="H36" s="31" t="str">
        <f t="shared" si="3"/>
        <v>否</v>
      </c>
      <c r="I36" s="194" t="str">
        <f t="shared" si="4"/>
        <v>否</v>
      </c>
      <c r="J36" s="194" t="str">
        <f t="shared" si="5"/>
        <v>否</v>
      </c>
    </row>
    <row r="37" s="195" customFormat="1" ht="36" hidden="1" customHeight="1" spans="1:10">
      <c r="A37" s="216" t="s">
        <v>1195</v>
      </c>
      <c r="B37" s="275" t="s">
        <v>1196</v>
      </c>
      <c r="C37" s="276"/>
      <c r="D37" s="276"/>
      <c r="E37" s="276"/>
      <c r="F37" s="219" t="str">
        <f t="shared" si="1"/>
        <v/>
      </c>
      <c r="G37" s="215" t="str">
        <f t="shared" si="2"/>
        <v/>
      </c>
      <c r="H37" s="31" t="str">
        <f t="shared" si="3"/>
        <v>否</v>
      </c>
      <c r="I37" s="194" t="str">
        <f t="shared" si="4"/>
        <v>否</v>
      </c>
      <c r="J37" s="194" t="str">
        <f t="shared" si="5"/>
        <v>否</v>
      </c>
    </row>
    <row r="38" s="196" customFormat="1" ht="36" hidden="1" customHeight="1" spans="1:10">
      <c r="A38" s="216" t="s">
        <v>1197</v>
      </c>
      <c r="B38" s="275" t="s">
        <v>1198</v>
      </c>
      <c r="C38" s="276"/>
      <c r="D38" s="276"/>
      <c r="E38" s="276"/>
      <c r="F38" s="219" t="str">
        <f t="shared" si="1"/>
        <v/>
      </c>
      <c r="G38" s="215" t="str">
        <f t="shared" si="2"/>
        <v/>
      </c>
      <c r="H38" s="31" t="str">
        <f t="shared" si="3"/>
        <v>否</v>
      </c>
      <c r="I38" s="194"/>
      <c r="J38" s="194" t="str">
        <f t="shared" ref="J38:J69" si="7">IF(LEN(A38)=3,"是","否")</f>
        <v>否</v>
      </c>
    </row>
    <row r="39" s="195" customFormat="1" ht="39.95" hidden="1" customHeight="1" spans="1:10">
      <c r="A39" s="216" t="s">
        <v>1199</v>
      </c>
      <c r="B39" s="217" t="s">
        <v>1200</v>
      </c>
      <c r="C39" s="218"/>
      <c r="D39" s="218"/>
      <c r="E39" s="218">
        <v>703</v>
      </c>
      <c r="F39" s="219" t="str">
        <f t="shared" si="1"/>
        <v/>
      </c>
      <c r="G39" s="215" t="str">
        <f t="shared" si="2"/>
        <v/>
      </c>
      <c r="H39" s="31" t="str">
        <f t="shared" si="3"/>
        <v>是</v>
      </c>
      <c r="I39" s="194" t="str">
        <f t="shared" si="4"/>
        <v>否</v>
      </c>
      <c r="J39" s="194" t="str">
        <f t="shared" si="7"/>
        <v>否</v>
      </c>
    </row>
    <row r="40" s="195" customFormat="1" ht="39.95" hidden="1" customHeight="1" spans="1:10">
      <c r="A40" s="216" t="s">
        <v>1201</v>
      </c>
      <c r="B40" s="217" t="s">
        <v>1202</v>
      </c>
      <c r="C40" s="218">
        <f>25760+25</f>
        <v>25785</v>
      </c>
      <c r="D40" s="218">
        <v>81723</v>
      </c>
      <c r="E40" s="218">
        <v>78135</v>
      </c>
      <c r="F40" s="219">
        <f t="shared" si="1"/>
        <v>3.03025014543339</v>
      </c>
      <c r="G40" s="215">
        <f t="shared" si="2"/>
        <v>0.956095591204435</v>
      </c>
      <c r="H40" s="31" t="str">
        <f t="shared" si="3"/>
        <v>是</v>
      </c>
      <c r="I40" s="194" t="str">
        <f t="shared" si="4"/>
        <v>否</v>
      </c>
      <c r="J40" s="194" t="str">
        <f t="shared" si="7"/>
        <v>否</v>
      </c>
    </row>
    <row r="41" s="194" customFormat="1" ht="36" hidden="1" customHeight="1" spans="1:10">
      <c r="A41" s="208" t="s">
        <v>1203</v>
      </c>
      <c r="B41" s="213" t="s">
        <v>1204</v>
      </c>
      <c r="C41" s="277">
        <f>SUM(C42:C44)</f>
        <v>0</v>
      </c>
      <c r="D41" s="277">
        <f>SUM(D42:D44)</f>
        <v>0</v>
      </c>
      <c r="E41" s="277">
        <f>SUM(E42:E44)</f>
        <v>0</v>
      </c>
      <c r="F41" s="215" t="str">
        <f t="shared" si="1"/>
        <v/>
      </c>
      <c r="G41" s="215" t="str">
        <f t="shared" si="2"/>
        <v/>
      </c>
      <c r="H41" s="31" t="str">
        <f t="shared" si="3"/>
        <v>否</v>
      </c>
      <c r="I41" s="194" t="str">
        <f t="shared" si="4"/>
        <v>是</v>
      </c>
      <c r="J41" s="194" t="str">
        <f t="shared" si="7"/>
        <v>否</v>
      </c>
    </row>
    <row r="42" s="195" customFormat="1" ht="36" hidden="1" customHeight="1" spans="1:10">
      <c r="A42" s="216" t="s">
        <v>1205</v>
      </c>
      <c r="B42" s="275" t="s">
        <v>1180</v>
      </c>
      <c r="C42" s="276"/>
      <c r="D42" s="276"/>
      <c r="E42" s="276"/>
      <c r="F42" s="219" t="str">
        <f t="shared" si="1"/>
        <v/>
      </c>
      <c r="G42" s="215" t="str">
        <f t="shared" si="2"/>
        <v/>
      </c>
      <c r="H42" s="31" t="str">
        <f t="shared" si="3"/>
        <v>否</v>
      </c>
      <c r="I42" s="194" t="str">
        <f t="shared" si="4"/>
        <v>否</v>
      </c>
      <c r="J42" s="194" t="str">
        <f t="shared" si="7"/>
        <v>否</v>
      </c>
    </row>
    <row r="43" s="195" customFormat="1" ht="36" hidden="1" customHeight="1" spans="1:10">
      <c r="A43" s="216" t="s">
        <v>1206</v>
      </c>
      <c r="B43" s="275" t="s">
        <v>1182</v>
      </c>
      <c r="C43" s="276"/>
      <c r="D43" s="276"/>
      <c r="E43" s="276"/>
      <c r="F43" s="219" t="str">
        <f t="shared" si="1"/>
        <v/>
      </c>
      <c r="G43" s="219" t="str">
        <f t="shared" si="2"/>
        <v/>
      </c>
      <c r="H43" s="31" t="str">
        <f t="shared" si="3"/>
        <v>否</v>
      </c>
      <c r="I43" s="194" t="str">
        <f t="shared" si="4"/>
        <v>否</v>
      </c>
      <c r="J43" s="194" t="str">
        <f t="shared" si="7"/>
        <v>否</v>
      </c>
    </row>
    <row r="44" s="195" customFormat="1" ht="36" hidden="1" customHeight="1" spans="1:10">
      <c r="A44" s="216" t="s">
        <v>1207</v>
      </c>
      <c r="B44" s="275" t="s">
        <v>1208</v>
      </c>
      <c r="C44" s="276"/>
      <c r="D44" s="276"/>
      <c r="E44" s="276"/>
      <c r="F44" s="219" t="str">
        <f t="shared" si="1"/>
        <v/>
      </c>
      <c r="G44" s="219" t="str">
        <f t="shared" si="2"/>
        <v/>
      </c>
      <c r="H44" s="31" t="str">
        <f t="shared" si="3"/>
        <v>否</v>
      </c>
      <c r="I44" s="194" t="str">
        <f t="shared" si="4"/>
        <v>否</v>
      </c>
      <c r="J44" s="194" t="str">
        <f t="shared" si="7"/>
        <v>否</v>
      </c>
    </row>
    <row r="45" s="195" customFormat="1" ht="39.95" hidden="1" customHeight="1" spans="1:10">
      <c r="A45" s="216" t="s">
        <v>1209</v>
      </c>
      <c r="B45" s="217" t="s">
        <v>1210</v>
      </c>
      <c r="C45" s="218">
        <v>8</v>
      </c>
      <c r="D45" s="218">
        <v>211</v>
      </c>
      <c r="E45" s="218">
        <v>851</v>
      </c>
      <c r="F45" s="219">
        <f t="shared" si="1"/>
        <v>106.375</v>
      </c>
      <c r="G45" s="215">
        <f t="shared" si="2"/>
        <v>4.03317535545024</v>
      </c>
      <c r="H45" s="31" t="str">
        <f t="shared" si="3"/>
        <v>是</v>
      </c>
      <c r="I45" s="194" t="str">
        <f t="shared" si="4"/>
        <v>是</v>
      </c>
      <c r="J45" s="194" t="str">
        <f t="shared" si="7"/>
        <v>否</v>
      </c>
    </row>
    <row r="46" s="196" customFormat="1" ht="39.95" hidden="1" customHeight="1" spans="1:10">
      <c r="A46" s="208" t="s">
        <v>1211</v>
      </c>
      <c r="B46" s="217" t="s">
        <v>1212</v>
      </c>
      <c r="C46" s="214">
        <f>SUM(C47:C51)</f>
        <v>233</v>
      </c>
      <c r="D46" s="214">
        <f>SUM(D47:D51)</f>
        <v>199</v>
      </c>
      <c r="E46" s="214">
        <f>SUM(E47:E51)</f>
        <v>238</v>
      </c>
      <c r="F46" s="219">
        <f t="shared" si="1"/>
        <v>1.02145922746781</v>
      </c>
      <c r="G46" s="215">
        <f t="shared" si="2"/>
        <v>1.19597989949749</v>
      </c>
      <c r="H46" s="31" t="str">
        <f t="shared" si="3"/>
        <v>是</v>
      </c>
      <c r="I46" s="194" t="str">
        <f t="shared" si="4"/>
        <v>是</v>
      </c>
      <c r="J46" s="194" t="str">
        <f t="shared" si="7"/>
        <v>否</v>
      </c>
    </row>
    <row r="47" ht="39.95" hidden="1" customHeight="1" spans="1:10">
      <c r="A47" s="216" t="s">
        <v>1213</v>
      </c>
      <c r="B47" s="213" t="s">
        <v>1214</v>
      </c>
      <c r="C47" s="218">
        <v>11</v>
      </c>
      <c r="D47" s="218">
        <v>10</v>
      </c>
      <c r="E47" s="218"/>
      <c r="F47" s="215">
        <f t="shared" si="1"/>
        <v>0</v>
      </c>
      <c r="G47" s="215">
        <f t="shared" si="2"/>
        <v>0</v>
      </c>
      <c r="H47" s="31" t="str">
        <f t="shared" si="3"/>
        <v>是</v>
      </c>
      <c r="I47" s="194" t="str">
        <f t="shared" si="4"/>
        <v>否</v>
      </c>
      <c r="J47" s="194" t="str">
        <f t="shared" si="7"/>
        <v>否</v>
      </c>
    </row>
    <row r="48" s="195" customFormat="1" ht="36" hidden="1" customHeight="1" spans="1:10">
      <c r="A48" s="216" t="s">
        <v>1215</v>
      </c>
      <c r="B48" s="275" t="s">
        <v>1216</v>
      </c>
      <c r="C48" s="276"/>
      <c r="D48" s="276"/>
      <c r="E48" s="276"/>
      <c r="F48" s="219" t="str">
        <f t="shared" si="1"/>
        <v/>
      </c>
      <c r="G48" s="215" t="str">
        <f t="shared" si="2"/>
        <v/>
      </c>
      <c r="H48" s="31" t="str">
        <f t="shared" si="3"/>
        <v>否</v>
      </c>
      <c r="I48" s="194" t="str">
        <f t="shared" si="4"/>
        <v>否</v>
      </c>
      <c r="J48" s="194" t="str">
        <f t="shared" si="7"/>
        <v>否</v>
      </c>
    </row>
    <row r="49" s="195" customFormat="1" ht="36" hidden="1" customHeight="1" spans="1:10">
      <c r="A49" s="216" t="s">
        <v>1217</v>
      </c>
      <c r="B49" s="275" t="s">
        <v>1218</v>
      </c>
      <c r="C49" s="276"/>
      <c r="D49" s="276"/>
      <c r="E49" s="276"/>
      <c r="F49" s="219" t="str">
        <f t="shared" si="1"/>
        <v/>
      </c>
      <c r="G49" s="215" t="str">
        <f t="shared" si="2"/>
        <v/>
      </c>
      <c r="H49" s="31" t="str">
        <f t="shared" si="3"/>
        <v>否</v>
      </c>
      <c r="I49" s="194" t="str">
        <f t="shared" si="4"/>
        <v>否</v>
      </c>
      <c r="J49" s="194" t="str">
        <f t="shared" si="7"/>
        <v>否</v>
      </c>
    </row>
    <row r="50" s="195" customFormat="1" ht="36" hidden="1" customHeight="1" spans="1:10">
      <c r="A50" s="216" t="s">
        <v>1219</v>
      </c>
      <c r="B50" s="275" t="s">
        <v>1220</v>
      </c>
      <c r="C50" s="276"/>
      <c r="D50" s="276"/>
      <c r="E50" s="276"/>
      <c r="F50" s="219" t="str">
        <f t="shared" si="1"/>
        <v/>
      </c>
      <c r="G50" s="215" t="str">
        <f t="shared" si="2"/>
        <v/>
      </c>
      <c r="H50" s="31" t="str">
        <f t="shared" si="3"/>
        <v>否</v>
      </c>
      <c r="I50" s="194" t="str">
        <f t="shared" si="4"/>
        <v>否</v>
      </c>
      <c r="J50" s="194" t="str">
        <f t="shared" si="7"/>
        <v>否</v>
      </c>
    </row>
    <row r="51" ht="39.95" hidden="1" customHeight="1" spans="1:10">
      <c r="A51" s="216" t="s">
        <v>1221</v>
      </c>
      <c r="B51" s="213" t="s">
        <v>1222</v>
      </c>
      <c r="C51" s="218">
        <v>222</v>
      </c>
      <c r="D51" s="218">
        <v>189</v>
      </c>
      <c r="E51" s="218">
        <v>238</v>
      </c>
      <c r="F51" s="215">
        <f t="shared" si="1"/>
        <v>1.07207207207207</v>
      </c>
      <c r="G51" s="215">
        <f t="shared" si="2"/>
        <v>1.25925925925926</v>
      </c>
      <c r="H51" s="31" t="str">
        <f t="shared" si="3"/>
        <v>是</v>
      </c>
      <c r="I51" s="194" t="str">
        <f t="shared" si="4"/>
        <v>否</v>
      </c>
      <c r="J51" s="194" t="str">
        <f t="shared" si="7"/>
        <v>否</v>
      </c>
    </row>
    <row r="52" ht="39.95" hidden="1" customHeight="1" spans="1:10">
      <c r="A52" s="216" t="s">
        <v>1223</v>
      </c>
      <c r="B52" s="213" t="s">
        <v>1224</v>
      </c>
      <c r="C52" s="218">
        <v>10</v>
      </c>
      <c r="D52" s="218">
        <v>417</v>
      </c>
      <c r="E52" s="218">
        <v>311</v>
      </c>
      <c r="F52" s="215">
        <f t="shared" si="1"/>
        <v>31.1</v>
      </c>
      <c r="G52" s="215">
        <f t="shared" si="2"/>
        <v>0.745803357314149</v>
      </c>
      <c r="H52" s="31" t="str">
        <f t="shared" si="3"/>
        <v>是</v>
      </c>
      <c r="I52" s="194" t="str">
        <f t="shared" si="4"/>
        <v>是</v>
      </c>
      <c r="J52" s="194" t="str">
        <f t="shared" si="7"/>
        <v>否</v>
      </c>
    </row>
    <row r="53" s="196" customFormat="1" ht="39.95" customHeight="1" spans="1:10">
      <c r="A53" s="208" t="s">
        <v>1225</v>
      </c>
      <c r="B53" s="224" t="s">
        <v>1226</v>
      </c>
      <c r="C53" s="210">
        <f>SUM(C54,C60,C65,C70)</f>
        <v>10716</v>
      </c>
      <c r="D53" s="210">
        <f>SUM(D54,D60,D65,D70)</f>
        <v>9668</v>
      </c>
      <c r="E53" s="210">
        <f>SUM(E54,E60,E65,E70)</f>
        <v>7356</v>
      </c>
      <c r="F53" s="221">
        <f t="shared" si="1"/>
        <v>0.686450167973124</v>
      </c>
      <c r="G53" s="221">
        <f t="shared" si="2"/>
        <v>0.76086057095573</v>
      </c>
      <c r="H53" s="31" t="str">
        <f t="shared" si="3"/>
        <v>是</v>
      </c>
      <c r="I53" s="194" t="str">
        <f t="shared" si="4"/>
        <v>是</v>
      </c>
      <c r="J53" s="194" t="str">
        <f t="shared" si="7"/>
        <v>是</v>
      </c>
    </row>
    <row r="54" s="196" customFormat="1" ht="36" hidden="1" customHeight="1" spans="1:10">
      <c r="A54" s="208" t="s">
        <v>1227</v>
      </c>
      <c r="B54" s="275" t="s">
        <v>1228</v>
      </c>
      <c r="C54" s="277">
        <f>SUM(C55:C59)</f>
        <v>0</v>
      </c>
      <c r="D54" s="277">
        <f>SUM(D55:D59)</f>
        <v>0</v>
      </c>
      <c r="E54" s="277">
        <f>SUM(E55:E59)</f>
        <v>0</v>
      </c>
      <c r="F54" s="219" t="str">
        <f t="shared" si="1"/>
        <v/>
      </c>
      <c r="G54" s="219" t="str">
        <f t="shared" si="2"/>
        <v/>
      </c>
      <c r="H54" s="31" t="str">
        <f t="shared" si="3"/>
        <v>否</v>
      </c>
      <c r="I54" s="194" t="str">
        <f t="shared" si="4"/>
        <v>是</v>
      </c>
      <c r="J54" s="194" t="str">
        <f t="shared" si="7"/>
        <v>否</v>
      </c>
    </row>
    <row r="55" s="195" customFormat="1" ht="36" hidden="1" customHeight="1" spans="1:10">
      <c r="A55" s="216" t="s">
        <v>1229</v>
      </c>
      <c r="B55" s="275" t="s">
        <v>1230</v>
      </c>
      <c r="C55" s="276"/>
      <c r="D55" s="276"/>
      <c r="E55" s="276"/>
      <c r="F55" s="219" t="str">
        <f t="shared" si="1"/>
        <v/>
      </c>
      <c r="G55" s="219" t="str">
        <f t="shared" si="2"/>
        <v/>
      </c>
      <c r="H55" s="31" t="str">
        <f t="shared" si="3"/>
        <v>否</v>
      </c>
      <c r="I55" s="194" t="str">
        <f t="shared" si="4"/>
        <v>否</v>
      </c>
      <c r="J55" s="194" t="str">
        <f t="shared" si="7"/>
        <v>否</v>
      </c>
    </row>
    <row r="56" s="195" customFormat="1" ht="36" hidden="1" customHeight="1" spans="1:10">
      <c r="A56" s="216" t="s">
        <v>1231</v>
      </c>
      <c r="B56" s="275" t="s">
        <v>1232</v>
      </c>
      <c r="C56" s="276"/>
      <c r="D56" s="276"/>
      <c r="E56" s="276"/>
      <c r="F56" s="219" t="str">
        <f t="shared" si="1"/>
        <v/>
      </c>
      <c r="G56" s="219" t="str">
        <f t="shared" si="2"/>
        <v/>
      </c>
      <c r="H56" s="31" t="str">
        <f t="shared" si="3"/>
        <v>否</v>
      </c>
      <c r="I56" s="194" t="str">
        <f t="shared" si="4"/>
        <v>否</v>
      </c>
      <c r="J56" s="194" t="str">
        <f t="shared" si="7"/>
        <v>否</v>
      </c>
    </row>
    <row r="57" s="195" customFormat="1" ht="36" hidden="1" customHeight="1" spans="1:10">
      <c r="A57" s="216" t="s">
        <v>1233</v>
      </c>
      <c r="B57" s="275" t="s">
        <v>1234</v>
      </c>
      <c r="C57" s="276"/>
      <c r="D57" s="276"/>
      <c r="E57" s="276"/>
      <c r="F57" s="219" t="str">
        <f t="shared" si="1"/>
        <v/>
      </c>
      <c r="G57" s="219" t="str">
        <f t="shared" si="2"/>
        <v/>
      </c>
      <c r="H57" s="31" t="str">
        <f t="shared" si="3"/>
        <v>否</v>
      </c>
      <c r="I57" s="194" t="str">
        <f t="shared" si="4"/>
        <v>否</v>
      </c>
      <c r="J57" s="194" t="str">
        <f t="shared" si="7"/>
        <v>否</v>
      </c>
    </row>
    <row r="58" ht="36" hidden="1" customHeight="1" spans="1:10">
      <c r="A58" s="216" t="s">
        <v>1235</v>
      </c>
      <c r="B58" s="213" t="s">
        <v>1236</v>
      </c>
      <c r="C58" s="276"/>
      <c r="D58" s="276"/>
      <c r="E58" s="276"/>
      <c r="F58" s="215" t="str">
        <f t="shared" si="1"/>
        <v/>
      </c>
      <c r="G58" s="215" t="str">
        <f t="shared" si="2"/>
        <v/>
      </c>
      <c r="H58" s="31" t="str">
        <f t="shared" si="3"/>
        <v>否</v>
      </c>
      <c r="I58" s="194" t="str">
        <f t="shared" si="4"/>
        <v>否</v>
      </c>
      <c r="J58" s="194" t="str">
        <f t="shared" si="7"/>
        <v>否</v>
      </c>
    </row>
    <row r="59" s="195" customFormat="1" ht="36" hidden="1" customHeight="1" spans="1:10">
      <c r="A59" s="216" t="s">
        <v>1237</v>
      </c>
      <c r="B59" s="275" t="s">
        <v>1238</v>
      </c>
      <c r="C59" s="276"/>
      <c r="D59" s="276"/>
      <c r="E59" s="276"/>
      <c r="F59" s="219" t="str">
        <f t="shared" si="1"/>
        <v/>
      </c>
      <c r="G59" s="215" t="str">
        <f t="shared" si="2"/>
        <v/>
      </c>
      <c r="H59" s="31" t="str">
        <f t="shared" si="3"/>
        <v>否</v>
      </c>
      <c r="I59" s="194" t="str">
        <f t="shared" si="4"/>
        <v>否</v>
      </c>
      <c r="J59" s="194" t="str">
        <f t="shared" si="7"/>
        <v>否</v>
      </c>
    </row>
    <row r="60" s="196" customFormat="1" ht="39.95" hidden="1" customHeight="1" spans="1:10">
      <c r="A60" s="208" t="s">
        <v>1239</v>
      </c>
      <c r="B60" s="217" t="s">
        <v>1240</v>
      </c>
      <c r="C60" s="214">
        <f>SUM(C61:C64)</f>
        <v>9590</v>
      </c>
      <c r="D60" s="214">
        <f>SUM(D61:D64)</f>
        <v>9036</v>
      </c>
      <c r="E60" s="214">
        <v>7356</v>
      </c>
      <c r="F60" s="219">
        <f t="shared" si="1"/>
        <v>0.767049009384776</v>
      </c>
      <c r="G60" s="215">
        <f t="shared" si="2"/>
        <v>0.814077025232404</v>
      </c>
      <c r="H60" s="31" t="str">
        <f t="shared" si="3"/>
        <v>是</v>
      </c>
      <c r="I60" s="194" t="str">
        <f t="shared" si="4"/>
        <v>是</v>
      </c>
      <c r="J60" s="194" t="str">
        <f t="shared" si="7"/>
        <v>否</v>
      </c>
    </row>
    <row r="61" s="195" customFormat="1" ht="39.95" hidden="1" customHeight="1" spans="1:10">
      <c r="A61" s="216" t="s">
        <v>1241</v>
      </c>
      <c r="B61" s="217" t="s">
        <v>1152</v>
      </c>
      <c r="C61" s="218">
        <v>8885</v>
      </c>
      <c r="D61" s="218">
        <v>8496</v>
      </c>
      <c r="E61" s="218">
        <v>6128</v>
      </c>
      <c r="F61" s="219">
        <f t="shared" si="1"/>
        <v>0.689701744513225</v>
      </c>
      <c r="G61" s="215">
        <f t="shared" si="2"/>
        <v>0.721280602636535</v>
      </c>
      <c r="H61" s="31" t="str">
        <f t="shared" si="3"/>
        <v>是</v>
      </c>
      <c r="I61" s="194" t="str">
        <f t="shared" si="4"/>
        <v>否</v>
      </c>
      <c r="J61" s="194" t="str">
        <f t="shared" si="7"/>
        <v>否</v>
      </c>
    </row>
    <row r="62" s="195" customFormat="1" ht="36" hidden="1" customHeight="1" spans="1:10">
      <c r="A62" s="216" t="s">
        <v>1242</v>
      </c>
      <c r="B62" s="275" t="s">
        <v>1243</v>
      </c>
      <c r="C62" s="276"/>
      <c r="D62" s="276"/>
      <c r="E62" s="276"/>
      <c r="F62" s="219" t="str">
        <f t="shared" si="1"/>
        <v/>
      </c>
      <c r="G62" s="219" t="str">
        <f t="shared" si="2"/>
        <v/>
      </c>
      <c r="H62" s="31" t="str">
        <f t="shared" si="3"/>
        <v>否</v>
      </c>
      <c r="I62" s="194" t="str">
        <f t="shared" si="4"/>
        <v>否</v>
      </c>
      <c r="J62" s="194" t="str">
        <f t="shared" si="7"/>
        <v>否</v>
      </c>
    </row>
    <row r="63" s="195" customFormat="1" ht="36" hidden="1" customHeight="1" spans="1:10">
      <c r="A63" s="216" t="s">
        <v>1244</v>
      </c>
      <c r="B63" s="275" t="s">
        <v>1245</v>
      </c>
      <c r="C63" s="276"/>
      <c r="D63" s="276"/>
      <c r="E63" s="276"/>
      <c r="F63" s="219" t="str">
        <f t="shared" si="1"/>
        <v/>
      </c>
      <c r="G63" s="215" t="str">
        <f t="shared" si="2"/>
        <v/>
      </c>
      <c r="H63" s="31" t="str">
        <f t="shared" si="3"/>
        <v>否</v>
      </c>
      <c r="I63" s="194" t="str">
        <f t="shared" si="4"/>
        <v>否</v>
      </c>
      <c r="J63" s="194" t="str">
        <f t="shared" si="7"/>
        <v>否</v>
      </c>
    </row>
    <row r="64" ht="39.95" hidden="1" customHeight="1" spans="1:10">
      <c r="A64" s="216" t="s">
        <v>1246</v>
      </c>
      <c r="B64" s="213" t="s">
        <v>1247</v>
      </c>
      <c r="C64" s="218">
        <v>705</v>
      </c>
      <c r="D64" s="218">
        <v>540</v>
      </c>
      <c r="E64" s="218">
        <v>1228</v>
      </c>
      <c r="F64" s="215">
        <f t="shared" si="1"/>
        <v>1.74184397163121</v>
      </c>
      <c r="G64" s="215">
        <f t="shared" si="2"/>
        <v>2.27407407407407</v>
      </c>
      <c r="H64" s="31" t="str">
        <f t="shared" si="3"/>
        <v>是</v>
      </c>
      <c r="I64" s="194" t="str">
        <f t="shared" si="4"/>
        <v>否</v>
      </c>
      <c r="J64" s="194" t="str">
        <f t="shared" si="7"/>
        <v>否</v>
      </c>
    </row>
    <row r="65" s="194" customFormat="1" ht="36" hidden="1" customHeight="1" spans="1:10">
      <c r="A65" s="208" t="s">
        <v>1248</v>
      </c>
      <c r="B65" s="213" t="s">
        <v>1249</v>
      </c>
      <c r="C65" s="277">
        <f>SUM(C66:C69)</f>
        <v>0</v>
      </c>
      <c r="D65" s="277">
        <f>SUM(D66:D69)</f>
        <v>0</v>
      </c>
      <c r="E65" s="277">
        <f>SUM(E66:E69)</f>
        <v>0</v>
      </c>
      <c r="F65" s="215" t="str">
        <f t="shared" si="1"/>
        <v/>
      </c>
      <c r="G65" s="215" t="str">
        <f t="shared" si="2"/>
        <v/>
      </c>
      <c r="H65" s="31" t="str">
        <f t="shared" si="3"/>
        <v>否</v>
      </c>
      <c r="I65" s="194" t="str">
        <f t="shared" si="4"/>
        <v>是</v>
      </c>
      <c r="J65" s="194" t="str">
        <f t="shared" si="7"/>
        <v>否</v>
      </c>
    </row>
    <row r="66" ht="36" hidden="1" customHeight="1" spans="1:10">
      <c r="A66" s="216" t="s">
        <v>1250</v>
      </c>
      <c r="B66" s="213" t="s">
        <v>1152</v>
      </c>
      <c r="C66" s="276"/>
      <c r="D66" s="276"/>
      <c r="E66" s="276"/>
      <c r="F66" s="215" t="str">
        <f t="shared" si="1"/>
        <v/>
      </c>
      <c r="G66" s="215" t="str">
        <f t="shared" si="2"/>
        <v/>
      </c>
      <c r="H66" s="31" t="str">
        <f t="shared" si="3"/>
        <v>否</v>
      </c>
      <c r="I66" s="194" t="str">
        <f t="shared" si="4"/>
        <v>否</v>
      </c>
      <c r="J66" s="194" t="str">
        <f t="shared" si="7"/>
        <v>否</v>
      </c>
    </row>
    <row r="67" s="195" customFormat="1" ht="36" hidden="1" customHeight="1" spans="1:10">
      <c r="A67" s="216" t="s">
        <v>1251</v>
      </c>
      <c r="B67" s="275" t="s">
        <v>1243</v>
      </c>
      <c r="C67" s="276"/>
      <c r="D67" s="276"/>
      <c r="E67" s="276"/>
      <c r="F67" s="219" t="str">
        <f t="shared" si="1"/>
        <v/>
      </c>
      <c r="G67" s="219" t="str">
        <f t="shared" si="2"/>
        <v/>
      </c>
      <c r="H67" s="31" t="str">
        <f t="shared" si="3"/>
        <v>否</v>
      </c>
      <c r="I67" s="194" t="str">
        <f t="shared" si="4"/>
        <v>否</v>
      </c>
      <c r="J67" s="194" t="str">
        <f t="shared" si="7"/>
        <v>否</v>
      </c>
    </row>
    <row r="68" s="195" customFormat="1" ht="36" hidden="1" customHeight="1" spans="1:10">
      <c r="A68" s="216" t="s">
        <v>1252</v>
      </c>
      <c r="B68" s="275" t="s">
        <v>1253</v>
      </c>
      <c r="C68" s="276"/>
      <c r="D68" s="276"/>
      <c r="E68" s="276"/>
      <c r="F68" s="219" t="str">
        <f t="shared" si="1"/>
        <v/>
      </c>
      <c r="G68" s="219" t="str">
        <f t="shared" si="2"/>
        <v/>
      </c>
      <c r="H68" s="31" t="str">
        <f t="shared" si="3"/>
        <v>否</v>
      </c>
      <c r="I68" s="194" t="str">
        <f t="shared" si="4"/>
        <v>否</v>
      </c>
      <c r="J68" s="194" t="str">
        <f t="shared" si="7"/>
        <v>否</v>
      </c>
    </row>
    <row r="69" s="195" customFormat="1" ht="36" hidden="1" customHeight="1" spans="1:10">
      <c r="A69" s="216" t="s">
        <v>1254</v>
      </c>
      <c r="B69" s="275" t="s">
        <v>1255</v>
      </c>
      <c r="C69" s="276"/>
      <c r="D69" s="276"/>
      <c r="E69" s="276"/>
      <c r="F69" s="219" t="str">
        <f t="shared" ref="F69:F132" si="8">IF(C69&lt;&gt;0,E69/C69,"")</f>
        <v/>
      </c>
      <c r="G69" s="219" t="str">
        <f t="shared" ref="G69:G132" si="9">IF(D69&lt;&gt;0,E69/D69,"")</f>
        <v/>
      </c>
      <c r="H69" s="31" t="str">
        <f t="shared" ref="H69:H132" si="10">IF(B69&lt;&gt;"",IF(SUM(C69:E69)&lt;&gt;0,"是","否"),"是")</f>
        <v>否</v>
      </c>
      <c r="I69" s="194" t="str">
        <f t="shared" si="4"/>
        <v>否</v>
      </c>
      <c r="J69" s="194" t="str">
        <f t="shared" si="7"/>
        <v>否</v>
      </c>
    </row>
    <row r="70" s="196" customFormat="1" ht="39.95" hidden="1" customHeight="1" spans="1:10">
      <c r="A70" s="208" t="s">
        <v>1256</v>
      </c>
      <c r="B70" s="217" t="s">
        <v>1257</v>
      </c>
      <c r="C70" s="214">
        <f>SUM(C71:C74)</f>
        <v>1126</v>
      </c>
      <c r="D70" s="214">
        <f>SUM(D71:D74)</f>
        <v>632</v>
      </c>
      <c r="E70" s="214">
        <f>SUM(E71:E74)</f>
        <v>0</v>
      </c>
      <c r="F70" s="219">
        <f t="shared" si="8"/>
        <v>0</v>
      </c>
      <c r="G70" s="215">
        <f t="shared" si="9"/>
        <v>0</v>
      </c>
      <c r="H70" s="31" t="str">
        <f t="shared" si="10"/>
        <v>是</v>
      </c>
      <c r="I70" s="194" t="str">
        <f t="shared" ref="I70:I133" si="11">IF(LEN(A70)&lt;=5,"是","否")</f>
        <v>是</v>
      </c>
      <c r="J70" s="194" t="str">
        <f t="shared" ref="J70:J101" si="12">IF(LEN(A70)=3,"是","否")</f>
        <v>否</v>
      </c>
    </row>
    <row r="71" s="195" customFormat="1" ht="36" hidden="1" customHeight="1" spans="1:10">
      <c r="A71" s="256">
        <v>2136901</v>
      </c>
      <c r="B71" s="275" t="s">
        <v>1258</v>
      </c>
      <c r="C71" s="276"/>
      <c r="D71" s="276"/>
      <c r="E71" s="276"/>
      <c r="F71" s="219" t="str">
        <f t="shared" si="8"/>
        <v/>
      </c>
      <c r="G71" s="215" t="str">
        <f t="shared" si="9"/>
        <v/>
      </c>
      <c r="H71" s="31" t="str">
        <f t="shared" si="10"/>
        <v>否</v>
      </c>
      <c r="I71" s="194" t="str">
        <f t="shared" si="11"/>
        <v>否</v>
      </c>
      <c r="J71" s="194" t="str">
        <f t="shared" si="12"/>
        <v>否</v>
      </c>
    </row>
    <row r="72" ht="36" hidden="1" customHeight="1" spans="1:10">
      <c r="A72" s="216" t="s">
        <v>1259</v>
      </c>
      <c r="B72" s="213" t="s">
        <v>1260</v>
      </c>
      <c r="C72" s="276"/>
      <c r="D72" s="276"/>
      <c r="E72" s="276"/>
      <c r="F72" s="215" t="str">
        <f t="shared" si="8"/>
        <v/>
      </c>
      <c r="G72" s="215" t="str">
        <f t="shared" si="9"/>
        <v/>
      </c>
      <c r="H72" s="31" t="str">
        <f t="shared" si="10"/>
        <v>否</v>
      </c>
      <c r="I72" s="194" t="str">
        <f t="shared" si="11"/>
        <v>否</v>
      </c>
      <c r="J72" s="194" t="str">
        <f t="shared" si="12"/>
        <v>否</v>
      </c>
    </row>
    <row r="73" s="195" customFormat="1" ht="36" hidden="1" customHeight="1" spans="1:10">
      <c r="A73" s="216" t="s">
        <v>1261</v>
      </c>
      <c r="B73" s="275" t="s">
        <v>1262</v>
      </c>
      <c r="C73" s="276"/>
      <c r="D73" s="276"/>
      <c r="E73" s="276"/>
      <c r="F73" s="219" t="str">
        <f t="shared" si="8"/>
        <v/>
      </c>
      <c r="G73" s="215" t="str">
        <f t="shared" si="9"/>
        <v/>
      </c>
      <c r="H73" s="31" t="str">
        <f t="shared" si="10"/>
        <v>否</v>
      </c>
      <c r="I73" s="194" t="str">
        <f t="shared" si="11"/>
        <v>否</v>
      </c>
      <c r="J73" s="194" t="str">
        <f t="shared" si="12"/>
        <v>否</v>
      </c>
    </row>
    <row r="74" s="195" customFormat="1" ht="39.95" hidden="1" customHeight="1" spans="1:10">
      <c r="A74" s="216" t="s">
        <v>1263</v>
      </c>
      <c r="B74" s="217" t="s">
        <v>1264</v>
      </c>
      <c r="C74" s="218">
        <v>1126</v>
      </c>
      <c r="D74" s="218">
        <v>632</v>
      </c>
      <c r="E74" s="218"/>
      <c r="F74" s="219">
        <f t="shared" si="8"/>
        <v>0</v>
      </c>
      <c r="G74" s="219">
        <f t="shared" si="9"/>
        <v>0</v>
      </c>
      <c r="H74" s="31" t="str">
        <f t="shared" si="10"/>
        <v>是</v>
      </c>
      <c r="I74" s="194" t="str">
        <f t="shared" si="11"/>
        <v>否</v>
      </c>
      <c r="J74" s="194" t="str">
        <f t="shared" si="12"/>
        <v>否</v>
      </c>
    </row>
    <row r="75" s="196" customFormat="1" ht="39.95" customHeight="1" spans="1:10">
      <c r="A75" s="208" t="s">
        <v>1265</v>
      </c>
      <c r="B75" s="224" t="s">
        <v>1266</v>
      </c>
      <c r="C75" s="210">
        <f>SUM(C76,C81,C86,C91,C100,C107)</f>
        <v>0</v>
      </c>
      <c r="D75" s="210">
        <f>SUM(D76,D81,D86,D91,D100,D107)</f>
        <v>0</v>
      </c>
      <c r="E75" s="210">
        <f>SUM(E76,E81,E86,E91,E100,E107)</f>
        <v>0</v>
      </c>
      <c r="F75" s="221" t="str">
        <f t="shared" si="8"/>
        <v/>
      </c>
      <c r="G75" s="221" t="str">
        <f t="shared" si="9"/>
        <v/>
      </c>
      <c r="H75" s="31" t="s">
        <v>1091</v>
      </c>
      <c r="I75" s="194" t="str">
        <f t="shared" si="11"/>
        <v>是</v>
      </c>
      <c r="J75" s="194" t="str">
        <f t="shared" si="12"/>
        <v>是</v>
      </c>
    </row>
    <row r="76" s="196" customFormat="1" ht="36" hidden="1" customHeight="1" spans="1:10">
      <c r="A76" s="208" t="s">
        <v>1267</v>
      </c>
      <c r="B76" s="275" t="s">
        <v>1268</v>
      </c>
      <c r="C76" s="277">
        <f>SUM(C77:C80)</f>
        <v>0</v>
      </c>
      <c r="D76" s="277">
        <f>SUM(D77:D80)</f>
        <v>0</v>
      </c>
      <c r="E76" s="277">
        <f>SUM(E77:E80)</f>
        <v>0</v>
      </c>
      <c r="F76" s="219" t="str">
        <f t="shared" si="8"/>
        <v/>
      </c>
      <c r="G76" s="215" t="str">
        <f t="shared" si="9"/>
        <v/>
      </c>
      <c r="H76" s="31" t="str">
        <f t="shared" si="10"/>
        <v>否</v>
      </c>
      <c r="I76" s="194" t="str">
        <f t="shared" si="11"/>
        <v>是</v>
      </c>
      <c r="J76" s="194" t="str">
        <f t="shared" si="12"/>
        <v>否</v>
      </c>
    </row>
    <row r="77" ht="36" hidden="1" customHeight="1" spans="1:10">
      <c r="A77" s="216" t="s">
        <v>1269</v>
      </c>
      <c r="B77" s="213" t="s">
        <v>1270</v>
      </c>
      <c r="C77" s="276"/>
      <c r="D77" s="276"/>
      <c r="E77" s="276"/>
      <c r="F77" s="211" t="str">
        <f t="shared" si="8"/>
        <v/>
      </c>
      <c r="G77" s="211" t="str">
        <f t="shared" si="9"/>
        <v/>
      </c>
      <c r="H77" s="31" t="str">
        <f t="shared" si="10"/>
        <v>否</v>
      </c>
      <c r="I77" s="194" t="str">
        <f t="shared" si="11"/>
        <v>否</v>
      </c>
      <c r="J77" s="194" t="str">
        <f t="shared" si="12"/>
        <v>否</v>
      </c>
    </row>
    <row r="78" s="195" customFormat="1" ht="36" hidden="1" customHeight="1" spans="1:10">
      <c r="A78" s="216" t="s">
        <v>1271</v>
      </c>
      <c r="B78" s="275" t="s">
        <v>1272</v>
      </c>
      <c r="C78" s="276"/>
      <c r="D78" s="276"/>
      <c r="E78" s="276"/>
      <c r="F78" s="219" t="str">
        <f t="shared" si="8"/>
        <v/>
      </c>
      <c r="G78" s="219" t="str">
        <f t="shared" si="9"/>
        <v/>
      </c>
      <c r="H78" s="31" t="str">
        <f t="shared" si="10"/>
        <v>否</v>
      </c>
      <c r="I78" s="194" t="str">
        <f t="shared" si="11"/>
        <v>否</v>
      </c>
      <c r="J78" s="194" t="str">
        <f t="shared" si="12"/>
        <v>否</v>
      </c>
    </row>
    <row r="79" s="195" customFormat="1" ht="36" hidden="1" customHeight="1" spans="1:10">
      <c r="A79" s="216" t="s">
        <v>1273</v>
      </c>
      <c r="B79" s="275" t="s">
        <v>1274</v>
      </c>
      <c r="C79" s="276"/>
      <c r="D79" s="276"/>
      <c r="E79" s="276"/>
      <c r="F79" s="219" t="str">
        <f t="shared" si="8"/>
        <v/>
      </c>
      <c r="G79" s="219" t="str">
        <f t="shared" si="9"/>
        <v/>
      </c>
      <c r="H79" s="31" t="str">
        <f t="shared" si="10"/>
        <v>否</v>
      </c>
      <c r="I79" s="194" t="str">
        <f t="shared" si="11"/>
        <v>否</v>
      </c>
      <c r="J79" s="194" t="str">
        <f t="shared" si="12"/>
        <v>否</v>
      </c>
    </row>
    <row r="80" s="195" customFormat="1" ht="36" hidden="1" customHeight="1" spans="1:10">
      <c r="A80" s="216" t="s">
        <v>1275</v>
      </c>
      <c r="B80" s="275" t="s">
        <v>1276</v>
      </c>
      <c r="C80" s="276"/>
      <c r="D80" s="276"/>
      <c r="E80" s="276"/>
      <c r="F80" s="219" t="str">
        <f t="shared" si="8"/>
        <v/>
      </c>
      <c r="G80" s="219" t="str">
        <f t="shared" si="9"/>
        <v/>
      </c>
      <c r="H80" s="31" t="str">
        <f t="shared" si="10"/>
        <v>否</v>
      </c>
      <c r="I80" s="194" t="str">
        <f t="shared" si="11"/>
        <v>否</v>
      </c>
      <c r="J80" s="194" t="str">
        <f t="shared" si="12"/>
        <v>否</v>
      </c>
    </row>
    <row r="81" s="196" customFormat="1" ht="36" hidden="1" customHeight="1" spans="1:10">
      <c r="A81" s="208" t="s">
        <v>1277</v>
      </c>
      <c r="B81" s="275" t="s">
        <v>1278</v>
      </c>
      <c r="C81" s="277">
        <f>SUM(C82:C85)</f>
        <v>0</v>
      </c>
      <c r="D81" s="277">
        <f>SUM(D82:D85)</f>
        <v>0</v>
      </c>
      <c r="E81" s="277">
        <f>SUM(E82:E85)</f>
        <v>0</v>
      </c>
      <c r="F81" s="219" t="str">
        <f t="shared" si="8"/>
        <v/>
      </c>
      <c r="G81" s="219" t="str">
        <f t="shared" si="9"/>
        <v/>
      </c>
      <c r="H81" s="31" t="str">
        <f t="shared" si="10"/>
        <v>否</v>
      </c>
      <c r="I81" s="194" t="str">
        <f t="shared" si="11"/>
        <v>是</v>
      </c>
      <c r="J81" s="194" t="str">
        <f t="shared" si="12"/>
        <v>否</v>
      </c>
    </row>
    <row r="82" ht="36" hidden="1" customHeight="1" spans="1:10">
      <c r="A82" s="216" t="s">
        <v>1279</v>
      </c>
      <c r="B82" s="213" t="s">
        <v>1274</v>
      </c>
      <c r="C82" s="276"/>
      <c r="D82" s="276"/>
      <c r="E82" s="276"/>
      <c r="F82" s="211" t="str">
        <f t="shared" si="8"/>
        <v/>
      </c>
      <c r="G82" s="211" t="str">
        <f t="shared" si="9"/>
        <v/>
      </c>
      <c r="H82" s="31" t="str">
        <f t="shared" si="10"/>
        <v>否</v>
      </c>
      <c r="I82" s="194" t="str">
        <f t="shared" si="11"/>
        <v>否</v>
      </c>
      <c r="J82" s="194" t="str">
        <f t="shared" si="12"/>
        <v>否</v>
      </c>
    </row>
    <row r="83" s="195" customFormat="1" ht="36" hidden="1" customHeight="1" spans="1:10">
      <c r="A83" s="216" t="s">
        <v>1280</v>
      </c>
      <c r="B83" s="275" t="s">
        <v>1281</v>
      </c>
      <c r="C83" s="276"/>
      <c r="D83" s="276"/>
      <c r="E83" s="276"/>
      <c r="F83" s="219" t="str">
        <f t="shared" si="8"/>
        <v/>
      </c>
      <c r="G83" s="219" t="str">
        <f t="shared" si="9"/>
        <v/>
      </c>
      <c r="H83" s="31" t="str">
        <f t="shared" si="10"/>
        <v>否</v>
      </c>
      <c r="I83" s="194" t="str">
        <f t="shared" si="11"/>
        <v>否</v>
      </c>
      <c r="J83" s="194" t="str">
        <f t="shared" si="12"/>
        <v>否</v>
      </c>
    </row>
    <row r="84" s="195" customFormat="1" ht="36" hidden="1" customHeight="1" spans="1:10">
      <c r="A84" s="216" t="s">
        <v>1282</v>
      </c>
      <c r="B84" s="275" t="s">
        <v>1283</v>
      </c>
      <c r="C84" s="276"/>
      <c r="D84" s="276"/>
      <c r="E84" s="276"/>
      <c r="F84" s="219" t="str">
        <f t="shared" si="8"/>
        <v/>
      </c>
      <c r="G84" s="219" t="str">
        <f t="shared" si="9"/>
        <v/>
      </c>
      <c r="H84" s="31" t="str">
        <f t="shared" si="10"/>
        <v>否</v>
      </c>
      <c r="I84" s="194" t="str">
        <f t="shared" si="11"/>
        <v>否</v>
      </c>
      <c r="J84" s="194" t="str">
        <f t="shared" si="12"/>
        <v>否</v>
      </c>
    </row>
    <row r="85" ht="36" hidden="1" customHeight="1" spans="1:10">
      <c r="A85" s="216" t="s">
        <v>1284</v>
      </c>
      <c r="B85" s="213" t="s">
        <v>1285</v>
      </c>
      <c r="C85" s="276"/>
      <c r="D85" s="276"/>
      <c r="E85" s="276"/>
      <c r="F85" s="211" t="str">
        <f t="shared" si="8"/>
        <v/>
      </c>
      <c r="G85" s="215" t="str">
        <f t="shared" si="9"/>
        <v/>
      </c>
      <c r="H85" s="31" t="str">
        <f t="shared" si="10"/>
        <v>否</v>
      </c>
      <c r="I85" s="194" t="str">
        <f t="shared" si="11"/>
        <v>否</v>
      </c>
      <c r="J85" s="194" t="str">
        <f t="shared" si="12"/>
        <v>否</v>
      </c>
    </row>
    <row r="86" s="196" customFormat="1" ht="36" hidden="1" customHeight="1" spans="1:10">
      <c r="A86" s="208" t="s">
        <v>1286</v>
      </c>
      <c r="B86" s="275" t="s">
        <v>1287</v>
      </c>
      <c r="C86" s="277">
        <f>SUM(C87:C90)</f>
        <v>0</v>
      </c>
      <c r="D86" s="277">
        <f>SUM(D87:D90)</f>
        <v>0</v>
      </c>
      <c r="E86" s="277">
        <f>SUM(E87:E90)</f>
        <v>0</v>
      </c>
      <c r="F86" s="219" t="str">
        <f t="shared" si="8"/>
        <v/>
      </c>
      <c r="G86" s="219" t="str">
        <f t="shared" si="9"/>
        <v/>
      </c>
      <c r="H86" s="31" t="str">
        <f t="shared" si="10"/>
        <v>否</v>
      </c>
      <c r="I86" s="194" t="str">
        <f t="shared" si="11"/>
        <v>是</v>
      </c>
      <c r="J86" s="194" t="str">
        <f t="shared" si="12"/>
        <v>否</v>
      </c>
    </row>
    <row r="87" s="195" customFormat="1" ht="36" hidden="1" customHeight="1" spans="1:10">
      <c r="A87" s="216" t="s">
        <v>1288</v>
      </c>
      <c r="B87" s="275" t="s">
        <v>1289</v>
      </c>
      <c r="C87" s="276"/>
      <c r="D87" s="276"/>
      <c r="E87" s="276"/>
      <c r="F87" s="219" t="str">
        <f t="shared" si="8"/>
        <v/>
      </c>
      <c r="G87" s="219" t="str">
        <f t="shared" si="9"/>
        <v/>
      </c>
      <c r="H87" s="31" t="str">
        <f t="shared" si="10"/>
        <v>否</v>
      </c>
      <c r="I87" s="194" t="str">
        <f t="shared" si="11"/>
        <v>否</v>
      </c>
      <c r="J87" s="194" t="str">
        <f t="shared" si="12"/>
        <v>否</v>
      </c>
    </row>
    <row r="88" s="195" customFormat="1" ht="36" hidden="1" customHeight="1" spans="1:10">
      <c r="A88" s="216" t="s">
        <v>1290</v>
      </c>
      <c r="B88" s="275" t="s">
        <v>1291</v>
      </c>
      <c r="C88" s="276"/>
      <c r="D88" s="276"/>
      <c r="E88" s="276"/>
      <c r="F88" s="219" t="str">
        <f t="shared" si="8"/>
        <v/>
      </c>
      <c r="G88" s="215" t="str">
        <f t="shared" si="9"/>
        <v/>
      </c>
      <c r="H88" s="31" t="str">
        <f t="shared" si="10"/>
        <v>否</v>
      </c>
      <c r="I88" s="194" t="str">
        <f t="shared" si="11"/>
        <v>否</v>
      </c>
      <c r="J88" s="194" t="str">
        <f t="shared" si="12"/>
        <v>否</v>
      </c>
    </row>
    <row r="89" s="195" customFormat="1" ht="36" hidden="1" customHeight="1" spans="1:10">
      <c r="A89" s="216" t="s">
        <v>1292</v>
      </c>
      <c r="B89" s="275" t="s">
        <v>1293</v>
      </c>
      <c r="C89" s="276"/>
      <c r="D89" s="276"/>
      <c r="E89" s="276"/>
      <c r="F89" s="219" t="str">
        <f t="shared" si="8"/>
        <v/>
      </c>
      <c r="G89" s="215" t="str">
        <f t="shared" si="9"/>
        <v/>
      </c>
      <c r="H89" s="31" t="str">
        <f t="shared" si="10"/>
        <v>否</v>
      </c>
      <c r="I89" s="194" t="str">
        <f t="shared" si="11"/>
        <v>否</v>
      </c>
      <c r="J89" s="194" t="str">
        <f t="shared" si="12"/>
        <v>否</v>
      </c>
    </row>
    <row r="90" ht="36" hidden="1" customHeight="1" spans="1:10">
      <c r="A90" s="216" t="s">
        <v>1294</v>
      </c>
      <c r="B90" s="213" t="s">
        <v>1295</v>
      </c>
      <c r="C90" s="276"/>
      <c r="D90" s="276"/>
      <c r="E90" s="276"/>
      <c r="F90" s="211" t="str">
        <f t="shared" si="8"/>
        <v/>
      </c>
      <c r="G90" s="211" t="str">
        <f t="shared" si="9"/>
        <v/>
      </c>
      <c r="H90" s="31" t="str">
        <f t="shared" si="10"/>
        <v>否</v>
      </c>
      <c r="I90" s="194" t="str">
        <f t="shared" si="11"/>
        <v>否</v>
      </c>
      <c r="J90" s="194" t="str">
        <f t="shared" si="12"/>
        <v>否</v>
      </c>
    </row>
    <row r="91" s="194" customFormat="1" ht="36" hidden="1" customHeight="1" spans="1:10">
      <c r="A91" s="208" t="s">
        <v>1296</v>
      </c>
      <c r="B91" s="213" t="s">
        <v>1297</v>
      </c>
      <c r="C91" s="277">
        <f>SUM(C92:C99)</f>
        <v>0</v>
      </c>
      <c r="D91" s="277">
        <f>SUM(D92:D99)</f>
        <v>0</v>
      </c>
      <c r="E91" s="277">
        <f>SUM(E92:E99)</f>
        <v>0</v>
      </c>
      <c r="F91" s="215" t="str">
        <f t="shared" si="8"/>
        <v/>
      </c>
      <c r="G91" s="215" t="str">
        <f t="shared" si="9"/>
        <v/>
      </c>
      <c r="H91" s="31" t="str">
        <f t="shared" si="10"/>
        <v>否</v>
      </c>
      <c r="I91" s="194" t="str">
        <f t="shared" si="11"/>
        <v>是</v>
      </c>
      <c r="J91" s="194" t="str">
        <f t="shared" si="12"/>
        <v>否</v>
      </c>
    </row>
    <row r="92" s="195" customFormat="1" ht="36" hidden="1" customHeight="1" spans="1:10">
      <c r="A92" s="216" t="s">
        <v>1298</v>
      </c>
      <c r="B92" s="275" t="s">
        <v>1299</v>
      </c>
      <c r="C92" s="276"/>
      <c r="D92" s="276"/>
      <c r="E92" s="276"/>
      <c r="F92" s="219" t="str">
        <f t="shared" si="8"/>
        <v/>
      </c>
      <c r="G92" s="219" t="str">
        <f t="shared" si="9"/>
        <v/>
      </c>
      <c r="H92" s="31" t="str">
        <f t="shared" si="10"/>
        <v>否</v>
      </c>
      <c r="I92" s="194" t="str">
        <f t="shared" si="11"/>
        <v>否</v>
      </c>
      <c r="J92" s="194" t="str">
        <f t="shared" si="12"/>
        <v>否</v>
      </c>
    </row>
    <row r="93" ht="36" hidden="1" customHeight="1" spans="1:10">
      <c r="A93" s="216" t="s">
        <v>1300</v>
      </c>
      <c r="B93" s="213" t="s">
        <v>1301</v>
      </c>
      <c r="C93" s="276"/>
      <c r="D93" s="276"/>
      <c r="E93" s="276"/>
      <c r="F93" s="211" t="str">
        <f t="shared" si="8"/>
        <v/>
      </c>
      <c r="G93" s="211" t="str">
        <f t="shared" si="9"/>
        <v/>
      </c>
      <c r="H93" s="31" t="str">
        <f t="shared" si="10"/>
        <v>否</v>
      </c>
      <c r="I93" s="194" t="str">
        <f t="shared" si="11"/>
        <v>否</v>
      </c>
      <c r="J93" s="194" t="str">
        <f t="shared" si="12"/>
        <v>否</v>
      </c>
    </row>
    <row r="94" s="195" customFormat="1" ht="36" hidden="1" customHeight="1" spans="1:10">
      <c r="A94" s="216" t="s">
        <v>1302</v>
      </c>
      <c r="B94" s="275" t="s">
        <v>1303</v>
      </c>
      <c r="C94" s="276"/>
      <c r="D94" s="276"/>
      <c r="E94" s="276"/>
      <c r="F94" s="219" t="str">
        <f t="shared" si="8"/>
        <v/>
      </c>
      <c r="G94" s="219" t="str">
        <f t="shared" si="9"/>
        <v/>
      </c>
      <c r="H94" s="31" t="str">
        <f t="shared" si="10"/>
        <v>否</v>
      </c>
      <c r="I94" s="194" t="str">
        <f t="shared" si="11"/>
        <v>否</v>
      </c>
      <c r="J94" s="194" t="str">
        <f t="shared" si="12"/>
        <v>否</v>
      </c>
    </row>
    <row r="95" s="195" customFormat="1" ht="36" hidden="1" customHeight="1" spans="1:10">
      <c r="A95" s="216" t="s">
        <v>1304</v>
      </c>
      <c r="B95" s="275" t="s">
        <v>1305</v>
      </c>
      <c r="C95" s="276"/>
      <c r="D95" s="276"/>
      <c r="E95" s="276"/>
      <c r="F95" s="219" t="str">
        <f t="shared" si="8"/>
        <v/>
      </c>
      <c r="G95" s="219" t="str">
        <f t="shared" si="9"/>
        <v/>
      </c>
      <c r="H95" s="31" t="str">
        <f t="shared" si="10"/>
        <v>否</v>
      </c>
      <c r="I95" s="194" t="str">
        <f t="shared" si="11"/>
        <v>否</v>
      </c>
      <c r="J95" s="194" t="str">
        <f t="shared" si="12"/>
        <v>否</v>
      </c>
    </row>
    <row r="96" s="195" customFormat="1" ht="36" hidden="1" customHeight="1" spans="1:10">
      <c r="A96" s="216" t="s">
        <v>1306</v>
      </c>
      <c r="B96" s="275" t="s">
        <v>1307</v>
      </c>
      <c r="C96" s="276"/>
      <c r="D96" s="276"/>
      <c r="E96" s="276"/>
      <c r="F96" s="219" t="str">
        <f t="shared" si="8"/>
        <v/>
      </c>
      <c r="G96" s="219" t="str">
        <f t="shared" si="9"/>
        <v/>
      </c>
      <c r="H96" s="31" t="str">
        <f t="shared" si="10"/>
        <v>否</v>
      </c>
      <c r="I96" s="194" t="str">
        <f t="shared" si="11"/>
        <v>否</v>
      </c>
      <c r="J96" s="194" t="str">
        <f t="shared" si="12"/>
        <v>否</v>
      </c>
    </row>
    <row r="97" s="195" customFormat="1" ht="36" hidden="1" customHeight="1" spans="1:10">
      <c r="A97" s="216" t="s">
        <v>1308</v>
      </c>
      <c r="B97" s="275" t="s">
        <v>1309</v>
      </c>
      <c r="C97" s="276"/>
      <c r="D97" s="276"/>
      <c r="E97" s="276"/>
      <c r="F97" s="219" t="str">
        <f t="shared" si="8"/>
        <v/>
      </c>
      <c r="G97" s="219" t="str">
        <f t="shared" si="9"/>
        <v/>
      </c>
      <c r="H97" s="31" t="str">
        <f t="shared" si="10"/>
        <v>否</v>
      </c>
      <c r="I97" s="194" t="str">
        <f t="shared" si="11"/>
        <v>否</v>
      </c>
      <c r="J97" s="194" t="str">
        <f t="shared" si="12"/>
        <v>否</v>
      </c>
    </row>
    <row r="98" ht="36" hidden="1" customHeight="1" spans="1:10">
      <c r="A98" s="216" t="s">
        <v>1310</v>
      </c>
      <c r="B98" s="213" t="s">
        <v>1311</v>
      </c>
      <c r="C98" s="276"/>
      <c r="D98" s="276"/>
      <c r="E98" s="276"/>
      <c r="F98" s="215" t="str">
        <f t="shared" si="8"/>
        <v/>
      </c>
      <c r="G98" s="215" t="str">
        <f t="shared" si="9"/>
        <v/>
      </c>
      <c r="H98" s="31" t="str">
        <f t="shared" si="10"/>
        <v>否</v>
      </c>
      <c r="I98" s="194" t="str">
        <f t="shared" si="11"/>
        <v>否</v>
      </c>
      <c r="J98" s="194" t="str">
        <f t="shared" si="12"/>
        <v>否</v>
      </c>
    </row>
    <row r="99" s="195" customFormat="1" ht="36" hidden="1" customHeight="1" spans="1:10">
      <c r="A99" s="216" t="s">
        <v>1312</v>
      </c>
      <c r="B99" s="275" t="s">
        <v>1313</v>
      </c>
      <c r="C99" s="276"/>
      <c r="D99" s="276"/>
      <c r="E99" s="276"/>
      <c r="F99" s="219" t="str">
        <f t="shared" si="8"/>
        <v/>
      </c>
      <c r="G99" s="215" t="str">
        <f t="shared" si="9"/>
        <v/>
      </c>
      <c r="H99" s="31" t="str">
        <f t="shared" si="10"/>
        <v>否</v>
      </c>
      <c r="I99" s="194" t="str">
        <f t="shared" si="11"/>
        <v>否</v>
      </c>
      <c r="J99" s="194" t="str">
        <f t="shared" si="12"/>
        <v>否</v>
      </c>
    </row>
    <row r="100" s="196" customFormat="1" ht="36" hidden="1" customHeight="1" spans="1:10">
      <c r="A100" s="278">
        <v>21468</v>
      </c>
      <c r="B100" s="275" t="s">
        <v>1314</v>
      </c>
      <c r="C100" s="277">
        <f>SUM(C101:C106)</f>
        <v>0</v>
      </c>
      <c r="D100" s="277">
        <f>SUM(D101:D106)</f>
        <v>0</v>
      </c>
      <c r="E100" s="277">
        <f>SUM(E101:E106)</f>
        <v>0</v>
      </c>
      <c r="F100" s="219" t="str">
        <f t="shared" si="8"/>
        <v/>
      </c>
      <c r="G100" s="215" t="str">
        <f t="shared" si="9"/>
        <v/>
      </c>
      <c r="H100" s="31" t="str">
        <f t="shared" si="10"/>
        <v>否</v>
      </c>
      <c r="I100" s="194" t="str">
        <f t="shared" si="11"/>
        <v>是</v>
      </c>
      <c r="J100" s="194" t="str">
        <f t="shared" si="12"/>
        <v>否</v>
      </c>
    </row>
    <row r="101" s="195" customFormat="1" ht="36" hidden="1" customHeight="1" spans="1:10">
      <c r="A101" s="216" t="s">
        <v>1315</v>
      </c>
      <c r="B101" s="275" t="s">
        <v>1316</v>
      </c>
      <c r="C101" s="276"/>
      <c r="D101" s="276"/>
      <c r="E101" s="276"/>
      <c r="F101" s="219" t="str">
        <f t="shared" si="8"/>
        <v/>
      </c>
      <c r="G101" s="215" t="str">
        <f t="shared" si="9"/>
        <v/>
      </c>
      <c r="H101" s="31" t="str">
        <f t="shared" si="10"/>
        <v>否</v>
      </c>
      <c r="I101" s="194" t="str">
        <f t="shared" si="11"/>
        <v>否</v>
      </c>
      <c r="J101" s="194" t="str">
        <f t="shared" si="12"/>
        <v>否</v>
      </c>
    </row>
    <row r="102" s="195" customFormat="1" ht="36" hidden="1" customHeight="1" spans="1:10">
      <c r="A102" s="216" t="s">
        <v>1317</v>
      </c>
      <c r="B102" s="275" t="s">
        <v>1318</v>
      </c>
      <c r="C102" s="276"/>
      <c r="D102" s="276"/>
      <c r="E102" s="276"/>
      <c r="F102" s="219" t="str">
        <f t="shared" si="8"/>
        <v/>
      </c>
      <c r="G102" s="215" t="str">
        <f t="shared" si="9"/>
        <v/>
      </c>
      <c r="H102" s="31" t="str">
        <f t="shared" si="10"/>
        <v>否</v>
      </c>
      <c r="I102" s="194" t="str">
        <f t="shared" si="11"/>
        <v>否</v>
      </c>
      <c r="J102" s="194" t="str">
        <f t="shared" ref="J102:J133" si="13">IF(LEN(A102)=3,"是","否")</f>
        <v>否</v>
      </c>
    </row>
    <row r="103" ht="36" hidden="1" customHeight="1" spans="1:10">
      <c r="A103" s="216" t="s">
        <v>1319</v>
      </c>
      <c r="B103" s="213" t="s">
        <v>1320</v>
      </c>
      <c r="C103" s="276"/>
      <c r="D103" s="276"/>
      <c r="E103" s="276"/>
      <c r="F103" s="215" t="str">
        <f t="shared" si="8"/>
        <v/>
      </c>
      <c r="G103" s="215" t="str">
        <f t="shared" si="9"/>
        <v/>
      </c>
      <c r="H103" s="31" t="str">
        <f t="shared" si="10"/>
        <v>否</v>
      </c>
      <c r="I103" s="194" t="str">
        <f t="shared" si="11"/>
        <v>否</v>
      </c>
      <c r="J103" s="194" t="str">
        <f t="shared" si="13"/>
        <v>否</v>
      </c>
    </row>
    <row r="104" s="195" customFormat="1" ht="36" hidden="1" customHeight="1" spans="1:10">
      <c r="A104" s="279">
        <v>2146804</v>
      </c>
      <c r="B104" s="275" t="s">
        <v>1321</v>
      </c>
      <c r="C104" s="276"/>
      <c r="D104" s="276"/>
      <c r="E104" s="276"/>
      <c r="F104" s="219" t="str">
        <f t="shared" si="8"/>
        <v/>
      </c>
      <c r="G104" s="211" t="str">
        <f t="shared" si="9"/>
        <v/>
      </c>
      <c r="H104" s="31" t="str">
        <f t="shared" si="10"/>
        <v>否</v>
      </c>
      <c r="I104" s="194" t="str">
        <f t="shared" si="11"/>
        <v>否</v>
      </c>
      <c r="J104" s="194" t="str">
        <f t="shared" si="13"/>
        <v>否</v>
      </c>
    </row>
    <row r="105" s="195" customFormat="1" ht="36" hidden="1" customHeight="1" spans="1:10">
      <c r="A105" s="279">
        <v>2146805</v>
      </c>
      <c r="B105" s="275" t="s">
        <v>1322</v>
      </c>
      <c r="C105" s="276"/>
      <c r="D105" s="276"/>
      <c r="E105" s="276"/>
      <c r="F105" s="219" t="str">
        <f t="shared" si="8"/>
        <v/>
      </c>
      <c r="G105" s="215" t="str">
        <f t="shared" si="9"/>
        <v/>
      </c>
      <c r="H105" s="31" t="str">
        <f t="shared" si="10"/>
        <v>否</v>
      </c>
      <c r="I105" s="194" t="str">
        <f t="shared" si="11"/>
        <v>否</v>
      </c>
      <c r="J105" s="194" t="str">
        <f t="shared" si="13"/>
        <v>否</v>
      </c>
    </row>
    <row r="106" s="195" customFormat="1" ht="36" hidden="1" customHeight="1" spans="1:10">
      <c r="A106" s="279">
        <v>2146899</v>
      </c>
      <c r="B106" s="275" t="s">
        <v>1323</v>
      </c>
      <c r="C106" s="276"/>
      <c r="D106" s="276"/>
      <c r="E106" s="276"/>
      <c r="F106" s="219" t="str">
        <f t="shared" si="8"/>
        <v/>
      </c>
      <c r="G106" s="215" t="str">
        <f t="shared" si="9"/>
        <v/>
      </c>
      <c r="H106" s="31" t="str">
        <f t="shared" si="10"/>
        <v>否</v>
      </c>
      <c r="I106" s="194" t="str">
        <f t="shared" si="11"/>
        <v>否</v>
      </c>
      <c r="J106" s="194" t="str">
        <f t="shared" si="13"/>
        <v>否</v>
      </c>
    </row>
    <row r="107" s="196" customFormat="1" ht="36" hidden="1" customHeight="1" spans="1:10">
      <c r="A107" s="280">
        <v>21469</v>
      </c>
      <c r="B107" s="275" t="s">
        <v>1324</v>
      </c>
      <c r="C107" s="277">
        <f>SUM(C108:C115)</f>
        <v>0</v>
      </c>
      <c r="D107" s="277">
        <f>SUM(D108:D115)</f>
        <v>0</v>
      </c>
      <c r="E107" s="277">
        <f>SUM(E108:E115)</f>
        <v>0</v>
      </c>
      <c r="F107" s="219" t="str">
        <f t="shared" si="8"/>
        <v/>
      </c>
      <c r="G107" s="215" t="str">
        <f t="shared" si="9"/>
        <v/>
      </c>
      <c r="H107" s="31" t="str">
        <f t="shared" si="10"/>
        <v>否</v>
      </c>
      <c r="I107" s="194" t="str">
        <f t="shared" si="11"/>
        <v>是</v>
      </c>
      <c r="J107" s="194" t="str">
        <f t="shared" si="13"/>
        <v>否</v>
      </c>
    </row>
    <row r="108" ht="36" hidden="1" customHeight="1" spans="1:10">
      <c r="A108" s="216" t="s">
        <v>1325</v>
      </c>
      <c r="B108" s="213" t="s">
        <v>1326</v>
      </c>
      <c r="C108" s="276"/>
      <c r="D108" s="276"/>
      <c r="E108" s="276"/>
      <c r="F108" s="211" t="str">
        <f t="shared" si="8"/>
        <v/>
      </c>
      <c r="G108" s="211" t="str">
        <f t="shared" si="9"/>
        <v/>
      </c>
      <c r="H108" s="31" t="str">
        <f t="shared" si="10"/>
        <v>否</v>
      </c>
      <c r="I108" s="194" t="str">
        <f t="shared" si="11"/>
        <v>否</v>
      </c>
      <c r="J108" s="194" t="str">
        <f t="shared" si="13"/>
        <v>否</v>
      </c>
    </row>
    <row r="109" s="195" customFormat="1" ht="36" hidden="1" customHeight="1" spans="1:10">
      <c r="A109" s="279">
        <v>2146902</v>
      </c>
      <c r="B109" s="275" t="s">
        <v>1327</v>
      </c>
      <c r="C109" s="276"/>
      <c r="D109" s="276"/>
      <c r="E109" s="276"/>
      <c r="F109" s="219" t="str">
        <f t="shared" si="8"/>
        <v/>
      </c>
      <c r="G109" s="219" t="str">
        <f t="shared" si="9"/>
        <v/>
      </c>
      <c r="H109" s="31" t="str">
        <f t="shared" si="10"/>
        <v>否</v>
      </c>
      <c r="I109" s="194" t="str">
        <f t="shared" si="11"/>
        <v>否</v>
      </c>
      <c r="J109" s="194" t="str">
        <f t="shared" si="13"/>
        <v>否</v>
      </c>
    </row>
    <row r="110" s="195" customFormat="1" ht="36" hidden="1" customHeight="1" spans="1:10">
      <c r="A110" s="279">
        <v>2146903</v>
      </c>
      <c r="B110" s="275" t="s">
        <v>1328</v>
      </c>
      <c r="C110" s="276"/>
      <c r="D110" s="276"/>
      <c r="E110" s="276"/>
      <c r="F110" s="219" t="str">
        <f t="shared" si="8"/>
        <v/>
      </c>
      <c r="G110" s="219" t="str">
        <f t="shared" si="9"/>
        <v/>
      </c>
      <c r="H110" s="31" t="str">
        <f t="shared" si="10"/>
        <v>否</v>
      </c>
      <c r="I110" s="194" t="str">
        <f t="shared" si="11"/>
        <v>否</v>
      </c>
      <c r="J110" s="194" t="str">
        <f t="shared" si="13"/>
        <v>否</v>
      </c>
    </row>
    <row r="111" s="195" customFormat="1" ht="36" hidden="1" customHeight="1" spans="1:10">
      <c r="A111" s="279">
        <v>2146904</v>
      </c>
      <c r="B111" s="275" t="s">
        <v>1329</v>
      </c>
      <c r="C111" s="276"/>
      <c r="D111" s="276"/>
      <c r="E111" s="276"/>
      <c r="F111" s="219" t="str">
        <f t="shared" si="8"/>
        <v/>
      </c>
      <c r="G111" s="219" t="str">
        <f t="shared" si="9"/>
        <v/>
      </c>
      <c r="H111" s="31" t="str">
        <f t="shared" si="10"/>
        <v>否</v>
      </c>
      <c r="I111" s="194" t="str">
        <f t="shared" si="11"/>
        <v>否</v>
      </c>
      <c r="J111" s="194" t="str">
        <f t="shared" si="13"/>
        <v>否</v>
      </c>
    </row>
    <row r="112" s="195" customFormat="1" ht="36" hidden="1" customHeight="1" spans="1:10">
      <c r="A112" s="279">
        <v>2146906</v>
      </c>
      <c r="B112" s="275" t="s">
        <v>1330</v>
      </c>
      <c r="C112" s="276"/>
      <c r="D112" s="276"/>
      <c r="E112" s="276"/>
      <c r="F112" s="219" t="str">
        <f t="shared" si="8"/>
        <v/>
      </c>
      <c r="G112" s="219" t="str">
        <f t="shared" si="9"/>
        <v/>
      </c>
      <c r="H112" s="31" t="str">
        <f t="shared" si="10"/>
        <v>否</v>
      </c>
      <c r="I112" s="194" t="str">
        <f t="shared" si="11"/>
        <v>否</v>
      </c>
      <c r="J112" s="194" t="str">
        <f t="shared" si="13"/>
        <v>否</v>
      </c>
    </row>
    <row r="113" s="195" customFormat="1" ht="36" hidden="1" customHeight="1" spans="1:10">
      <c r="A113" s="279">
        <v>2146907</v>
      </c>
      <c r="B113" s="275" t="s">
        <v>1331</v>
      </c>
      <c r="C113" s="276"/>
      <c r="D113" s="276"/>
      <c r="E113" s="276"/>
      <c r="F113" s="219" t="str">
        <f t="shared" si="8"/>
        <v/>
      </c>
      <c r="G113" s="219" t="str">
        <f t="shared" si="9"/>
        <v/>
      </c>
      <c r="H113" s="31" t="str">
        <f t="shared" si="10"/>
        <v>否</v>
      </c>
      <c r="I113" s="194" t="str">
        <f t="shared" si="11"/>
        <v>否</v>
      </c>
      <c r="J113" s="194" t="str">
        <f t="shared" si="13"/>
        <v>否</v>
      </c>
    </row>
    <row r="114" s="195" customFormat="1" ht="36" hidden="1" customHeight="1" spans="1:10">
      <c r="A114" s="279">
        <v>2146908</v>
      </c>
      <c r="B114" s="275" t="s">
        <v>1332</v>
      </c>
      <c r="C114" s="276"/>
      <c r="D114" s="276"/>
      <c r="E114" s="276"/>
      <c r="F114" s="219" t="str">
        <f t="shared" si="8"/>
        <v/>
      </c>
      <c r="G114" s="219" t="str">
        <f t="shared" si="9"/>
        <v/>
      </c>
      <c r="H114" s="31" t="str">
        <f t="shared" si="10"/>
        <v>否</v>
      </c>
      <c r="I114" s="194" t="str">
        <f t="shared" si="11"/>
        <v>否</v>
      </c>
      <c r="J114" s="194" t="str">
        <f t="shared" si="13"/>
        <v>否</v>
      </c>
    </row>
    <row r="115" s="195" customFormat="1" ht="36" hidden="1" customHeight="1" spans="1:10">
      <c r="A115" s="279">
        <v>2146999</v>
      </c>
      <c r="B115" s="275" t="s">
        <v>1333</v>
      </c>
      <c r="C115" s="276"/>
      <c r="D115" s="276"/>
      <c r="E115" s="276"/>
      <c r="F115" s="219" t="str">
        <f t="shared" si="8"/>
        <v/>
      </c>
      <c r="G115" s="219" t="str">
        <f t="shared" si="9"/>
        <v/>
      </c>
      <c r="H115" s="31" t="str">
        <f t="shared" si="10"/>
        <v>否</v>
      </c>
      <c r="I115" s="194" t="str">
        <f t="shared" si="11"/>
        <v>否</v>
      </c>
      <c r="J115" s="194" t="str">
        <f t="shared" si="13"/>
        <v>否</v>
      </c>
    </row>
    <row r="116" s="196" customFormat="1" ht="39.95" customHeight="1" spans="1:10">
      <c r="A116" s="208" t="s">
        <v>1334</v>
      </c>
      <c r="B116" s="224" t="s">
        <v>1335</v>
      </c>
      <c r="C116" s="210">
        <f>SUM(C117,C124)</f>
        <v>0</v>
      </c>
      <c r="D116" s="210">
        <f>SUM(D117,D124)</f>
        <v>0</v>
      </c>
      <c r="E116" s="210">
        <f>SUM(E117,E124)</f>
        <v>0</v>
      </c>
      <c r="F116" s="221" t="str">
        <f t="shared" si="8"/>
        <v/>
      </c>
      <c r="G116" s="221" t="str">
        <f t="shared" si="9"/>
        <v/>
      </c>
      <c r="H116" s="31" t="s">
        <v>1091</v>
      </c>
      <c r="I116" s="194" t="str">
        <f t="shared" si="11"/>
        <v>是</v>
      </c>
      <c r="J116" s="194" t="str">
        <f t="shared" si="13"/>
        <v>是</v>
      </c>
    </row>
    <row r="117" s="194" customFormat="1" ht="36" hidden="1" customHeight="1" spans="1:10">
      <c r="A117" s="208" t="s">
        <v>1336</v>
      </c>
      <c r="B117" s="213" t="s">
        <v>1337</v>
      </c>
      <c r="C117" s="277">
        <f>SUM(C118:C123)</f>
        <v>0</v>
      </c>
      <c r="D117" s="277">
        <f>SUM(D118:D123)</f>
        <v>0</v>
      </c>
      <c r="E117" s="277">
        <f>SUM(E118:E123)</f>
        <v>0</v>
      </c>
      <c r="F117" s="215" t="str">
        <f t="shared" si="8"/>
        <v/>
      </c>
      <c r="G117" s="215" t="str">
        <f t="shared" si="9"/>
        <v/>
      </c>
      <c r="H117" s="31" t="str">
        <f t="shared" si="10"/>
        <v>否</v>
      </c>
      <c r="I117" s="194" t="str">
        <f t="shared" si="11"/>
        <v>是</v>
      </c>
      <c r="J117" s="194" t="str">
        <f t="shared" si="13"/>
        <v>否</v>
      </c>
    </row>
    <row r="118" s="195" customFormat="1" ht="36" hidden="1" customHeight="1" spans="1:10">
      <c r="A118" s="216" t="s">
        <v>1338</v>
      </c>
      <c r="B118" s="275" t="s">
        <v>1339</v>
      </c>
      <c r="C118" s="276"/>
      <c r="D118" s="276"/>
      <c r="E118" s="276"/>
      <c r="F118" s="219" t="str">
        <f t="shared" si="8"/>
        <v/>
      </c>
      <c r="G118" s="219" t="str">
        <f t="shared" si="9"/>
        <v/>
      </c>
      <c r="H118" s="31" t="str">
        <f t="shared" si="10"/>
        <v>否</v>
      </c>
      <c r="I118" s="194" t="str">
        <f t="shared" si="11"/>
        <v>否</v>
      </c>
      <c r="J118" s="194" t="str">
        <f t="shared" si="13"/>
        <v>否</v>
      </c>
    </row>
    <row r="119" s="195" customFormat="1" ht="36" hidden="1" customHeight="1" spans="1:10">
      <c r="A119" s="216" t="s">
        <v>1340</v>
      </c>
      <c r="B119" s="275" t="s">
        <v>1341</v>
      </c>
      <c r="C119" s="276"/>
      <c r="D119" s="276"/>
      <c r="E119" s="276"/>
      <c r="F119" s="219" t="str">
        <f t="shared" si="8"/>
        <v/>
      </c>
      <c r="G119" s="219" t="str">
        <f t="shared" si="9"/>
        <v/>
      </c>
      <c r="H119" s="31" t="str">
        <f t="shared" si="10"/>
        <v>否</v>
      </c>
      <c r="I119" s="194" t="str">
        <f t="shared" si="11"/>
        <v>否</v>
      </c>
      <c r="J119" s="194" t="str">
        <f t="shared" si="13"/>
        <v>否</v>
      </c>
    </row>
    <row r="120" s="195" customFormat="1" ht="36" hidden="1" customHeight="1" spans="1:10">
      <c r="A120" s="216" t="s">
        <v>1342</v>
      </c>
      <c r="B120" s="275" t="s">
        <v>1343</v>
      </c>
      <c r="C120" s="276"/>
      <c r="D120" s="276"/>
      <c r="E120" s="276"/>
      <c r="F120" s="219" t="str">
        <f t="shared" si="8"/>
        <v/>
      </c>
      <c r="G120" s="219" t="str">
        <f t="shared" si="9"/>
        <v/>
      </c>
      <c r="H120" s="31" t="str">
        <f t="shared" si="10"/>
        <v>否</v>
      </c>
      <c r="I120" s="194" t="str">
        <f t="shared" si="11"/>
        <v>否</v>
      </c>
      <c r="J120" s="194" t="str">
        <f t="shared" si="13"/>
        <v>否</v>
      </c>
    </row>
    <row r="121" s="195" customFormat="1" ht="36" hidden="1" customHeight="1" spans="1:10">
      <c r="A121" s="216" t="s">
        <v>1344</v>
      </c>
      <c r="B121" s="275" t="s">
        <v>1345</v>
      </c>
      <c r="C121" s="276"/>
      <c r="D121" s="276"/>
      <c r="E121" s="276"/>
      <c r="F121" s="219" t="str">
        <f t="shared" si="8"/>
        <v/>
      </c>
      <c r="G121" s="219" t="str">
        <f t="shared" si="9"/>
        <v/>
      </c>
      <c r="H121" s="31" t="str">
        <f t="shared" si="10"/>
        <v>否</v>
      </c>
      <c r="I121" s="194" t="str">
        <f t="shared" si="11"/>
        <v>否</v>
      </c>
      <c r="J121" s="194" t="str">
        <f t="shared" si="13"/>
        <v>否</v>
      </c>
    </row>
    <row r="122" s="195" customFormat="1" ht="36" hidden="1" customHeight="1" spans="1:10">
      <c r="A122" s="216" t="s">
        <v>1346</v>
      </c>
      <c r="B122" s="275" t="s">
        <v>1347</v>
      </c>
      <c r="C122" s="276"/>
      <c r="D122" s="276"/>
      <c r="E122" s="276"/>
      <c r="F122" s="219" t="str">
        <f t="shared" si="8"/>
        <v/>
      </c>
      <c r="G122" s="219" t="str">
        <f t="shared" si="9"/>
        <v/>
      </c>
      <c r="H122" s="31" t="str">
        <f t="shared" si="10"/>
        <v>否</v>
      </c>
      <c r="I122" s="194" t="str">
        <f t="shared" si="11"/>
        <v>否</v>
      </c>
      <c r="J122" s="194" t="str">
        <f t="shared" si="13"/>
        <v>否</v>
      </c>
    </row>
    <row r="123" s="195" customFormat="1" ht="36" hidden="1" customHeight="1" spans="1:10">
      <c r="A123" s="216" t="s">
        <v>1348</v>
      </c>
      <c r="B123" s="275" t="s">
        <v>1349</v>
      </c>
      <c r="C123" s="276"/>
      <c r="D123" s="276"/>
      <c r="E123" s="276"/>
      <c r="F123" s="219" t="str">
        <f t="shared" si="8"/>
        <v/>
      </c>
      <c r="G123" s="219" t="str">
        <f t="shared" si="9"/>
        <v/>
      </c>
      <c r="H123" s="31" t="str">
        <f t="shared" si="10"/>
        <v>否</v>
      </c>
      <c r="I123" s="194" t="str">
        <f t="shared" si="11"/>
        <v>否</v>
      </c>
      <c r="J123" s="194" t="str">
        <f t="shared" si="13"/>
        <v>否</v>
      </c>
    </row>
    <row r="124" s="194" customFormat="1" ht="36" hidden="1" customHeight="1" spans="1:10">
      <c r="A124" s="208" t="s">
        <v>1350</v>
      </c>
      <c r="B124" s="213" t="s">
        <v>1351</v>
      </c>
      <c r="C124" s="277">
        <f>SUM(C125:C126)</f>
        <v>0</v>
      </c>
      <c r="D124" s="277">
        <f>SUM(D125:D126)</f>
        <v>0</v>
      </c>
      <c r="E124" s="277">
        <f>SUM(E125:E126)</f>
        <v>0</v>
      </c>
      <c r="F124" s="215" t="str">
        <f t="shared" si="8"/>
        <v/>
      </c>
      <c r="G124" s="215" t="str">
        <f t="shared" si="9"/>
        <v/>
      </c>
      <c r="H124" s="31" t="str">
        <f t="shared" si="10"/>
        <v>否</v>
      </c>
      <c r="I124" s="194" t="str">
        <f t="shared" si="11"/>
        <v>是</v>
      </c>
      <c r="J124" s="194" t="str">
        <f t="shared" si="13"/>
        <v>否</v>
      </c>
    </row>
    <row r="125" s="195" customFormat="1" ht="36" hidden="1" customHeight="1" spans="1:10">
      <c r="A125" s="216" t="s">
        <v>1352</v>
      </c>
      <c r="B125" s="275" t="s">
        <v>1353</v>
      </c>
      <c r="C125" s="276"/>
      <c r="D125" s="276"/>
      <c r="E125" s="276"/>
      <c r="F125" s="219" t="str">
        <f t="shared" si="8"/>
        <v/>
      </c>
      <c r="G125" s="215" t="str">
        <f t="shared" si="9"/>
        <v/>
      </c>
      <c r="H125" s="31" t="str">
        <f t="shared" si="10"/>
        <v>否</v>
      </c>
      <c r="I125" s="194" t="str">
        <f t="shared" si="11"/>
        <v>否</v>
      </c>
      <c r="J125" s="194" t="str">
        <f t="shared" si="13"/>
        <v>否</v>
      </c>
    </row>
    <row r="126" s="195" customFormat="1" ht="36" hidden="1" customHeight="1" spans="1:10">
      <c r="A126" s="216" t="s">
        <v>1354</v>
      </c>
      <c r="B126" s="275" t="s">
        <v>1355</v>
      </c>
      <c r="C126" s="276"/>
      <c r="D126" s="276"/>
      <c r="E126" s="276"/>
      <c r="F126" s="219" t="str">
        <f t="shared" si="8"/>
        <v/>
      </c>
      <c r="G126" s="215" t="str">
        <f t="shared" si="9"/>
        <v/>
      </c>
      <c r="H126" s="31" t="str">
        <f t="shared" si="10"/>
        <v>否</v>
      </c>
      <c r="I126" s="194" t="str">
        <f t="shared" si="11"/>
        <v>否</v>
      </c>
      <c r="J126" s="194" t="str">
        <f t="shared" si="13"/>
        <v>否</v>
      </c>
    </row>
    <row r="127" s="196" customFormat="1" ht="39.95" customHeight="1" spans="1:10">
      <c r="A127" s="208" t="s">
        <v>1356</v>
      </c>
      <c r="B127" s="224" t="s">
        <v>1357</v>
      </c>
      <c r="C127" s="210">
        <f>C128</f>
        <v>60</v>
      </c>
      <c r="D127" s="210">
        <f>D128</f>
        <v>0</v>
      </c>
      <c r="E127" s="210">
        <f>E128</f>
        <v>270</v>
      </c>
      <c r="F127" s="221">
        <f t="shared" si="8"/>
        <v>4.5</v>
      </c>
      <c r="G127" s="211" t="str">
        <f t="shared" si="9"/>
        <v/>
      </c>
      <c r="H127" s="31" t="str">
        <f t="shared" si="10"/>
        <v>是</v>
      </c>
      <c r="I127" s="194" t="str">
        <f t="shared" si="11"/>
        <v>是</v>
      </c>
      <c r="J127" s="194" t="str">
        <f t="shared" si="13"/>
        <v>是</v>
      </c>
    </row>
    <row r="128" s="196" customFormat="1" ht="39.95" hidden="1" customHeight="1" spans="1:10">
      <c r="A128" s="208" t="s">
        <v>1358</v>
      </c>
      <c r="B128" s="217" t="s">
        <v>1359</v>
      </c>
      <c r="C128" s="214">
        <f>SUM(C129:C133)</f>
        <v>60</v>
      </c>
      <c r="D128" s="214">
        <f>SUM(D129:D133)</f>
        <v>0</v>
      </c>
      <c r="E128" s="214">
        <f>SUM(E129:E133)</f>
        <v>270</v>
      </c>
      <c r="F128" s="219">
        <f t="shared" si="8"/>
        <v>4.5</v>
      </c>
      <c r="G128" s="215" t="str">
        <f t="shared" si="9"/>
        <v/>
      </c>
      <c r="H128" s="31" t="str">
        <f t="shared" si="10"/>
        <v>是</v>
      </c>
      <c r="I128" s="194" t="str">
        <f t="shared" si="11"/>
        <v>是</v>
      </c>
      <c r="J128" s="194" t="str">
        <f t="shared" si="13"/>
        <v>否</v>
      </c>
    </row>
    <row r="129" s="195" customFormat="1" ht="36" hidden="1" customHeight="1" spans="1:10">
      <c r="A129" s="216" t="s">
        <v>1360</v>
      </c>
      <c r="B129" s="275" t="s">
        <v>1361</v>
      </c>
      <c r="C129" s="276"/>
      <c r="D129" s="276"/>
      <c r="E129" s="276"/>
      <c r="F129" s="219" t="str">
        <f t="shared" si="8"/>
        <v/>
      </c>
      <c r="G129" s="215" t="str">
        <f t="shared" si="9"/>
        <v/>
      </c>
      <c r="H129" s="31" t="str">
        <f t="shared" si="10"/>
        <v>否</v>
      </c>
      <c r="I129" s="194" t="str">
        <f t="shared" si="11"/>
        <v>否</v>
      </c>
      <c r="J129" s="194" t="str">
        <f t="shared" si="13"/>
        <v>否</v>
      </c>
    </row>
    <row r="130" s="195" customFormat="1" ht="36" hidden="1" customHeight="1" spans="1:10">
      <c r="A130" s="216" t="s">
        <v>1362</v>
      </c>
      <c r="B130" s="275" t="s">
        <v>1363</v>
      </c>
      <c r="C130" s="276"/>
      <c r="D130" s="276"/>
      <c r="E130" s="276"/>
      <c r="F130" s="219" t="str">
        <f t="shared" si="8"/>
        <v/>
      </c>
      <c r="G130" s="219" t="str">
        <f t="shared" si="9"/>
        <v/>
      </c>
      <c r="H130" s="31" t="str">
        <f t="shared" si="10"/>
        <v>否</v>
      </c>
      <c r="I130" s="194" t="str">
        <f t="shared" si="11"/>
        <v>否</v>
      </c>
      <c r="J130" s="194" t="str">
        <f t="shared" si="13"/>
        <v>否</v>
      </c>
    </row>
    <row r="131" s="195" customFormat="1" ht="36" hidden="1" customHeight="1" spans="1:10">
      <c r="A131" s="216" t="s">
        <v>1364</v>
      </c>
      <c r="B131" s="275" t="s">
        <v>1365</v>
      </c>
      <c r="C131" s="276"/>
      <c r="D131" s="276"/>
      <c r="E131" s="276"/>
      <c r="F131" s="219" t="str">
        <f t="shared" si="8"/>
        <v/>
      </c>
      <c r="G131" s="219" t="str">
        <f t="shared" si="9"/>
        <v/>
      </c>
      <c r="H131" s="31" t="str">
        <f t="shared" si="10"/>
        <v>否</v>
      </c>
      <c r="I131" s="194" t="str">
        <f t="shared" si="11"/>
        <v>否</v>
      </c>
      <c r="J131" s="194" t="str">
        <f t="shared" si="13"/>
        <v>否</v>
      </c>
    </row>
    <row r="132" s="195" customFormat="1" ht="39.95" hidden="1" customHeight="1" spans="1:10">
      <c r="A132" s="216" t="s">
        <v>1366</v>
      </c>
      <c r="B132" s="217" t="s">
        <v>1367</v>
      </c>
      <c r="C132" s="218">
        <v>60</v>
      </c>
      <c r="D132" s="218"/>
      <c r="E132" s="218">
        <v>270</v>
      </c>
      <c r="F132" s="219">
        <f t="shared" si="8"/>
        <v>4.5</v>
      </c>
      <c r="G132" s="219" t="str">
        <f t="shared" si="9"/>
        <v/>
      </c>
      <c r="H132" s="31" t="str">
        <f t="shared" si="10"/>
        <v>是</v>
      </c>
      <c r="I132" s="194" t="str">
        <f t="shared" si="11"/>
        <v>否</v>
      </c>
      <c r="J132" s="194" t="str">
        <f t="shared" si="13"/>
        <v>否</v>
      </c>
    </row>
    <row r="133" ht="36" hidden="1" customHeight="1" spans="1:10">
      <c r="A133" s="216" t="s">
        <v>1368</v>
      </c>
      <c r="B133" s="213" t="s">
        <v>1369</v>
      </c>
      <c r="C133" s="276"/>
      <c r="D133" s="276"/>
      <c r="E133" s="276"/>
      <c r="F133" s="211" t="str">
        <f t="shared" ref="F133:F164" si="14">IF(C133&lt;&gt;0,E133/C133,"")</f>
        <v/>
      </c>
      <c r="G133" s="211" t="str">
        <f t="shared" ref="G133:G164" si="15">IF(D133&lt;&gt;0,E133/D133,"")</f>
        <v/>
      </c>
      <c r="H133" s="31" t="str">
        <f t="shared" ref="H133:H164" si="16">IF(B133&lt;&gt;"",IF(SUM(C133:E133)&lt;&gt;0,"是","否"),"是")</f>
        <v>否</v>
      </c>
      <c r="I133" s="194" t="str">
        <f t="shared" si="11"/>
        <v>否</v>
      </c>
      <c r="J133" s="194" t="str">
        <f t="shared" si="13"/>
        <v>否</v>
      </c>
    </row>
    <row r="134" s="194" customFormat="1" ht="39.95" customHeight="1" spans="1:10">
      <c r="A134" s="208" t="s">
        <v>1370</v>
      </c>
      <c r="B134" s="209" t="s">
        <v>1371</v>
      </c>
      <c r="C134" s="210">
        <f>SUM(C135:C136,C145)</f>
        <v>10489</v>
      </c>
      <c r="D134" s="210">
        <f>SUM(D135:D136,D145)</f>
        <v>7447</v>
      </c>
      <c r="E134" s="210">
        <f>SUM(E135:E136,E145)</f>
        <v>44004</v>
      </c>
      <c r="F134" s="211">
        <f t="shared" si="14"/>
        <v>4.19525216893889</v>
      </c>
      <c r="G134" s="211">
        <f t="shared" si="15"/>
        <v>5.9089566268296</v>
      </c>
      <c r="H134" s="31" t="str">
        <f t="shared" si="16"/>
        <v>是</v>
      </c>
      <c r="I134" s="194" t="str">
        <f t="shared" ref="I134:I157" si="17">IF(LEN(A134)&lt;=5,"是","否")</f>
        <v>是</v>
      </c>
      <c r="J134" s="194" t="str">
        <f t="shared" ref="J134:J157" si="18">IF(LEN(A134)=3,"是","否")</f>
        <v>是</v>
      </c>
    </row>
    <row r="135" s="195" customFormat="1" ht="39.95" hidden="1" customHeight="1" spans="1:10">
      <c r="A135" s="216" t="s">
        <v>1372</v>
      </c>
      <c r="B135" s="217" t="s">
        <v>1373</v>
      </c>
      <c r="C135" s="218">
        <v>20</v>
      </c>
      <c r="D135" s="218"/>
      <c r="E135" s="218">
        <v>30000</v>
      </c>
      <c r="F135" s="219">
        <f t="shared" si="14"/>
        <v>1500</v>
      </c>
      <c r="G135" s="215" t="str">
        <f t="shared" si="15"/>
        <v/>
      </c>
      <c r="H135" s="31" t="str">
        <f t="shared" si="16"/>
        <v>是</v>
      </c>
      <c r="I135" s="194" t="str">
        <f t="shared" si="17"/>
        <v>是</v>
      </c>
      <c r="J135" s="194" t="str">
        <f t="shared" si="18"/>
        <v>否</v>
      </c>
    </row>
    <row r="136" s="196" customFormat="1" ht="39.95" hidden="1" customHeight="1" spans="1:10">
      <c r="A136" s="208" t="s">
        <v>1374</v>
      </c>
      <c r="B136" s="217" t="s">
        <v>1375</v>
      </c>
      <c r="C136" s="214">
        <f>SUM(C137:C144)</f>
        <v>186</v>
      </c>
      <c r="D136" s="214">
        <f>SUM(D137:D144)</f>
        <v>24</v>
      </c>
      <c r="E136" s="214">
        <f>SUM(E137:E144)</f>
        <v>253</v>
      </c>
      <c r="F136" s="219">
        <f t="shared" si="14"/>
        <v>1.36021505376344</v>
      </c>
      <c r="G136" s="215">
        <f t="shared" si="15"/>
        <v>10.5416666666667</v>
      </c>
      <c r="H136" s="31" t="str">
        <f t="shared" si="16"/>
        <v>是</v>
      </c>
      <c r="I136" s="194" t="str">
        <f t="shared" si="17"/>
        <v>是</v>
      </c>
      <c r="J136" s="194" t="str">
        <f t="shared" si="18"/>
        <v>否</v>
      </c>
    </row>
    <row r="137" s="195" customFormat="1" ht="36" hidden="1" customHeight="1" spans="1:10">
      <c r="A137" s="216" t="s">
        <v>1376</v>
      </c>
      <c r="B137" s="275" t="s">
        <v>1377</v>
      </c>
      <c r="C137" s="276"/>
      <c r="D137" s="276"/>
      <c r="E137" s="276"/>
      <c r="F137" s="219" t="str">
        <f t="shared" si="14"/>
        <v/>
      </c>
      <c r="G137" s="219" t="str">
        <f t="shared" si="15"/>
        <v/>
      </c>
      <c r="H137" s="31" t="str">
        <f t="shared" si="16"/>
        <v>否</v>
      </c>
      <c r="I137" s="194" t="str">
        <f t="shared" si="17"/>
        <v>否</v>
      </c>
      <c r="J137" s="194" t="str">
        <f t="shared" si="18"/>
        <v>否</v>
      </c>
    </row>
    <row r="138" s="195" customFormat="1" ht="36" hidden="1" customHeight="1" spans="1:10">
      <c r="A138" s="216" t="s">
        <v>1378</v>
      </c>
      <c r="B138" s="275" t="s">
        <v>1379</v>
      </c>
      <c r="C138" s="276"/>
      <c r="D138" s="276"/>
      <c r="E138" s="276"/>
      <c r="F138" s="219" t="str">
        <f t="shared" si="14"/>
        <v/>
      </c>
      <c r="G138" s="215" t="str">
        <f t="shared" si="15"/>
        <v/>
      </c>
      <c r="H138" s="31" t="str">
        <f t="shared" si="16"/>
        <v>否</v>
      </c>
      <c r="I138" s="194" t="str">
        <f t="shared" si="17"/>
        <v>否</v>
      </c>
      <c r="J138" s="194" t="str">
        <f t="shared" si="18"/>
        <v>否</v>
      </c>
    </row>
    <row r="139" s="195" customFormat="1" ht="39.95" hidden="1" customHeight="1" spans="1:10">
      <c r="A139" s="216" t="s">
        <v>1380</v>
      </c>
      <c r="B139" s="217" t="s">
        <v>1381</v>
      </c>
      <c r="C139" s="218">
        <v>130</v>
      </c>
      <c r="D139" s="218"/>
      <c r="E139" s="218">
        <v>202</v>
      </c>
      <c r="F139" s="219">
        <f t="shared" si="14"/>
        <v>1.55384615384615</v>
      </c>
      <c r="G139" s="215" t="str">
        <f t="shared" si="15"/>
        <v/>
      </c>
      <c r="H139" s="31" t="str">
        <f t="shared" si="16"/>
        <v>是</v>
      </c>
      <c r="I139" s="194" t="str">
        <f t="shared" si="17"/>
        <v>否</v>
      </c>
      <c r="J139" s="194" t="str">
        <f t="shared" si="18"/>
        <v>否</v>
      </c>
    </row>
    <row r="140" s="195" customFormat="1" ht="36" hidden="1" customHeight="1" spans="1:10">
      <c r="A140" s="216" t="s">
        <v>1382</v>
      </c>
      <c r="B140" s="275" t="s">
        <v>1383</v>
      </c>
      <c r="C140" s="276"/>
      <c r="D140" s="276"/>
      <c r="E140" s="276"/>
      <c r="F140" s="219" t="str">
        <f t="shared" si="14"/>
        <v/>
      </c>
      <c r="G140" s="215" t="str">
        <f t="shared" si="15"/>
        <v/>
      </c>
      <c r="H140" s="31" t="str">
        <f t="shared" si="16"/>
        <v>否</v>
      </c>
      <c r="I140" s="194" t="str">
        <f t="shared" si="17"/>
        <v>否</v>
      </c>
      <c r="J140" s="194" t="str">
        <f t="shared" si="18"/>
        <v>否</v>
      </c>
    </row>
    <row r="141" ht="36" hidden="1" customHeight="1" spans="1:10">
      <c r="A141" s="216" t="s">
        <v>1384</v>
      </c>
      <c r="B141" s="213" t="s">
        <v>1385</v>
      </c>
      <c r="C141" s="276"/>
      <c r="D141" s="276"/>
      <c r="E141" s="276"/>
      <c r="F141" s="215" t="str">
        <f t="shared" si="14"/>
        <v/>
      </c>
      <c r="G141" s="215" t="str">
        <f t="shared" si="15"/>
        <v/>
      </c>
      <c r="H141" s="31" t="str">
        <f t="shared" si="16"/>
        <v>否</v>
      </c>
      <c r="I141" s="194" t="str">
        <f t="shared" si="17"/>
        <v>否</v>
      </c>
      <c r="J141" s="194" t="str">
        <f t="shared" si="18"/>
        <v>否</v>
      </c>
    </row>
    <row r="142" s="195" customFormat="1" ht="36" hidden="1" customHeight="1" spans="1:10">
      <c r="A142" s="216" t="s">
        <v>1386</v>
      </c>
      <c r="B142" s="275" t="s">
        <v>1387</v>
      </c>
      <c r="C142" s="276"/>
      <c r="D142" s="276"/>
      <c r="E142" s="276"/>
      <c r="F142" s="219" t="str">
        <f t="shared" si="14"/>
        <v/>
      </c>
      <c r="G142" s="215" t="str">
        <f t="shared" si="15"/>
        <v/>
      </c>
      <c r="H142" s="31" t="str">
        <f t="shared" si="16"/>
        <v>否</v>
      </c>
      <c r="I142" s="194" t="str">
        <f t="shared" si="17"/>
        <v>否</v>
      </c>
      <c r="J142" s="194" t="str">
        <f t="shared" si="18"/>
        <v>否</v>
      </c>
    </row>
    <row r="143" s="195" customFormat="1" ht="39.95" hidden="1" customHeight="1" spans="1:10">
      <c r="A143" s="216" t="s">
        <v>1388</v>
      </c>
      <c r="B143" s="217" t="s">
        <v>1389</v>
      </c>
      <c r="C143" s="218">
        <v>56</v>
      </c>
      <c r="D143" s="218">
        <v>24</v>
      </c>
      <c r="E143" s="218">
        <v>51</v>
      </c>
      <c r="F143" s="219">
        <f t="shared" si="14"/>
        <v>0.910714285714286</v>
      </c>
      <c r="G143" s="215">
        <f t="shared" si="15"/>
        <v>2.125</v>
      </c>
      <c r="H143" s="31" t="str">
        <f t="shared" si="16"/>
        <v>是</v>
      </c>
      <c r="I143" s="194" t="str">
        <f t="shared" si="17"/>
        <v>否</v>
      </c>
      <c r="J143" s="194" t="str">
        <f t="shared" si="18"/>
        <v>否</v>
      </c>
    </row>
    <row r="144" s="195" customFormat="1" ht="36" hidden="1" customHeight="1" spans="1:10">
      <c r="A144" s="256">
        <v>2290899</v>
      </c>
      <c r="B144" s="275" t="s">
        <v>1390</v>
      </c>
      <c r="C144" s="276"/>
      <c r="D144" s="276"/>
      <c r="E144" s="276"/>
      <c r="F144" s="219" t="str">
        <f t="shared" si="14"/>
        <v/>
      </c>
      <c r="G144" s="215" t="str">
        <f t="shared" si="15"/>
        <v/>
      </c>
      <c r="H144" s="31" t="str">
        <f t="shared" si="16"/>
        <v>否</v>
      </c>
      <c r="I144" s="194" t="str">
        <f t="shared" si="17"/>
        <v>否</v>
      </c>
      <c r="J144" s="194" t="str">
        <f t="shared" si="18"/>
        <v>否</v>
      </c>
    </row>
    <row r="145" s="196" customFormat="1" ht="39.95" hidden="1" customHeight="1" spans="1:10">
      <c r="A145" s="208" t="s">
        <v>1391</v>
      </c>
      <c r="B145" s="217" t="s">
        <v>1392</v>
      </c>
      <c r="C145" s="214">
        <f>SUM(C146:C155)</f>
        <v>10283</v>
      </c>
      <c r="D145" s="214">
        <f>SUM(D146:D155)</f>
        <v>7423</v>
      </c>
      <c r="E145" s="214">
        <f>SUM(E146:E155)</f>
        <v>13751</v>
      </c>
      <c r="F145" s="219">
        <f t="shared" si="14"/>
        <v>1.33725566468929</v>
      </c>
      <c r="G145" s="215">
        <f t="shared" si="15"/>
        <v>1.85248551798464</v>
      </c>
      <c r="H145" s="31" t="str">
        <f t="shared" si="16"/>
        <v>是</v>
      </c>
      <c r="I145" s="194" t="str">
        <f t="shared" si="17"/>
        <v>是</v>
      </c>
      <c r="J145" s="194" t="str">
        <f t="shared" si="18"/>
        <v>否</v>
      </c>
    </row>
    <row r="146" s="195" customFormat="1" ht="39.95" hidden="1" customHeight="1" spans="1:10">
      <c r="A146" s="216" t="s">
        <v>1393</v>
      </c>
      <c r="B146" s="217" t="s">
        <v>1394</v>
      </c>
      <c r="C146" s="218">
        <v>4456</v>
      </c>
      <c r="D146" s="218">
        <v>3881</v>
      </c>
      <c r="E146" s="218">
        <v>4352</v>
      </c>
      <c r="F146" s="219">
        <f t="shared" si="14"/>
        <v>0.976660682226212</v>
      </c>
      <c r="G146" s="215">
        <f t="shared" si="15"/>
        <v>1.12136047410461</v>
      </c>
      <c r="H146" s="31" t="str">
        <f t="shared" si="16"/>
        <v>是</v>
      </c>
      <c r="I146" s="194" t="str">
        <f t="shared" si="17"/>
        <v>否</v>
      </c>
      <c r="J146" s="194" t="str">
        <f t="shared" si="18"/>
        <v>否</v>
      </c>
    </row>
    <row r="147" ht="39.95" hidden="1" customHeight="1" spans="1:10">
      <c r="A147" s="216" t="s">
        <v>1395</v>
      </c>
      <c r="B147" s="213" t="s">
        <v>1396</v>
      </c>
      <c r="C147" s="218">
        <v>2288</v>
      </c>
      <c r="D147" s="218">
        <v>1421</v>
      </c>
      <c r="E147" s="218">
        <v>4997</v>
      </c>
      <c r="F147" s="215">
        <f t="shared" si="14"/>
        <v>2.1840034965035</v>
      </c>
      <c r="G147" s="215">
        <f t="shared" si="15"/>
        <v>3.51653764954258</v>
      </c>
      <c r="H147" s="31" t="str">
        <f t="shared" si="16"/>
        <v>是</v>
      </c>
      <c r="I147" s="194" t="str">
        <f t="shared" si="17"/>
        <v>否</v>
      </c>
      <c r="J147" s="194" t="str">
        <f t="shared" si="18"/>
        <v>否</v>
      </c>
    </row>
    <row r="148" s="195" customFormat="1" ht="39.95" hidden="1" customHeight="1" spans="1:10">
      <c r="A148" s="216" t="s">
        <v>1397</v>
      </c>
      <c r="B148" s="217" t="s">
        <v>1398</v>
      </c>
      <c r="C148" s="218">
        <v>236</v>
      </c>
      <c r="D148" s="218">
        <v>120</v>
      </c>
      <c r="E148" s="218">
        <v>244</v>
      </c>
      <c r="F148" s="219">
        <f t="shared" si="14"/>
        <v>1.03389830508475</v>
      </c>
      <c r="G148" s="215">
        <f t="shared" si="15"/>
        <v>2.03333333333333</v>
      </c>
      <c r="H148" s="31" t="str">
        <f t="shared" si="16"/>
        <v>是</v>
      </c>
      <c r="I148" s="194" t="str">
        <f t="shared" si="17"/>
        <v>否</v>
      </c>
      <c r="J148" s="194" t="str">
        <f t="shared" si="18"/>
        <v>否</v>
      </c>
    </row>
    <row r="149" s="195" customFormat="1" ht="36" hidden="1" customHeight="1" spans="1:10">
      <c r="A149" s="216" t="s">
        <v>1399</v>
      </c>
      <c r="B149" s="275" t="s">
        <v>1400</v>
      </c>
      <c r="C149" s="276"/>
      <c r="D149" s="276"/>
      <c r="E149" s="276"/>
      <c r="F149" s="219" t="str">
        <f t="shared" si="14"/>
        <v/>
      </c>
      <c r="G149" s="215" t="str">
        <f t="shared" si="15"/>
        <v/>
      </c>
      <c r="H149" s="31" t="str">
        <f t="shared" si="16"/>
        <v>否</v>
      </c>
      <c r="I149" s="194" t="str">
        <f t="shared" si="17"/>
        <v>否</v>
      </c>
      <c r="J149" s="194" t="str">
        <f t="shared" si="18"/>
        <v>否</v>
      </c>
    </row>
    <row r="150" ht="39.95" hidden="1" customHeight="1" spans="1:10">
      <c r="A150" s="216" t="s">
        <v>1401</v>
      </c>
      <c r="B150" s="213" t="s">
        <v>1402</v>
      </c>
      <c r="C150" s="218">
        <v>565</v>
      </c>
      <c r="D150" s="218">
        <v>376</v>
      </c>
      <c r="E150" s="218">
        <v>1036</v>
      </c>
      <c r="F150" s="211">
        <f t="shared" si="14"/>
        <v>1.83362831858407</v>
      </c>
      <c r="G150" s="211">
        <f t="shared" si="15"/>
        <v>2.75531914893617</v>
      </c>
      <c r="H150" s="31" t="str">
        <f t="shared" si="16"/>
        <v>是</v>
      </c>
      <c r="I150" s="194" t="str">
        <f t="shared" si="17"/>
        <v>否</v>
      </c>
      <c r="J150" s="194" t="str">
        <f t="shared" si="18"/>
        <v>否</v>
      </c>
    </row>
    <row r="151" ht="36" hidden="1" customHeight="1" spans="1:10">
      <c r="A151" s="216" t="s">
        <v>1403</v>
      </c>
      <c r="B151" s="213" t="s">
        <v>1404</v>
      </c>
      <c r="C151" s="276"/>
      <c r="D151" s="276"/>
      <c r="E151" s="276"/>
      <c r="F151" s="215" t="str">
        <f t="shared" si="14"/>
        <v/>
      </c>
      <c r="G151" s="215" t="str">
        <f t="shared" si="15"/>
        <v/>
      </c>
      <c r="H151" s="31" t="str">
        <f t="shared" si="16"/>
        <v>否</v>
      </c>
      <c r="I151" s="194" t="str">
        <f t="shared" si="17"/>
        <v>否</v>
      </c>
      <c r="J151" s="194" t="str">
        <f t="shared" si="18"/>
        <v>否</v>
      </c>
    </row>
    <row r="152" s="195" customFormat="1" ht="36" hidden="1" customHeight="1" spans="1:10">
      <c r="A152" s="216" t="s">
        <v>1405</v>
      </c>
      <c r="B152" s="275" t="s">
        <v>1406</v>
      </c>
      <c r="C152" s="276"/>
      <c r="D152" s="276"/>
      <c r="E152" s="276"/>
      <c r="F152" s="219" t="str">
        <f t="shared" si="14"/>
        <v/>
      </c>
      <c r="G152" s="219" t="str">
        <f t="shared" si="15"/>
        <v/>
      </c>
      <c r="H152" s="31" t="str">
        <f t="shared" si="16"/>
        <v>否</v>
      </c>
      <c r="I152" s="194" t="str">
        <f t="shared" si="17"/>
        <v>否</v>
      </c>
      <c r="J152" s="194" t="str">
        <f t="shared" si="18"/>
        <v>否</v>
      </c>
    </row>
    <row r="153" s="195" customFormat="1" ht="36" hidden="1" customHeight="1" spans="1:10">
      <c r="A153" s="413" t="s">
        <v>1407</v>
      </c>
      <c r="B153" s="275" t="s">
        <v>1408</v>
      </c>
      <c r="C153" s="276"/>
      <c r="D153" s="276"/>
      <c r="E153" s="276"/>
      <c r="F153" s="219" t="str">
        <f t="shared" si="14"/>
        <v/>
      </c>
      <c r="G153" s="219" t="str">
        <f t="shared" si="15"/>
        <v/>
      </c>
      <c r="H153" s="31" t="str">
        <f t="shared" si="16"/>
        <v>否</v>
      </c>
      <c r="I153" s="194" t="str">
        <f t="shared" si="17"/>
        <v>否</v>
      </c>
      <c r="J153" s="194" t="str">
        <f t="shared" si="18"/>
        <v>否</v>
      </c>
    </row>
    <row r="154" s="195" customFormat="1" ht="39.95" hidden="1" customHeight="1" spans="1:10">
      <c r="A154" s="216" t="s">
        <v>1409</v>
      </c>
      <c r="B154" s="217" t="s">
        <v>1410</v>
      </c>
      <c r="C154" s="218">
        <v>584</v>
      </c>
      <c r="D154" s="218">
        <v>272</v>
      </c>
      <c r="E154" s="218">
        <v>560</v>
      </c>
      <c r="F154" s="219">
        <f t="shared" si="14"/>
        <v>0.958904109589041</v>
      </c>
      <c r="G154" s="219">
        <f t="shared" si="15"/>
        <v>2.05882352941176</v>
      </c>
      <c r="H154" s="31" t="str">
        <f t="shared" si="16"/>
        <v>是</v>
      </c>
      <c r="I154" s="194" t="str">
        <f t="shared" si="17"/>
        <v>否</v>
      </c>
      <c r="J154" s="194" t="str">
        <f t="shared" si="18"/>
        <v>否</v>
      </c>
    </row>
    <row r="155" s="195" customFormat="1" ht="39.95" hidden="1" customHeight="1" spans="1:10">
      <c r="A155" s="216" t="s">
        <v>1411</v>
      </c>
      <c r="B155" s="217" t="s">
        <v>1412</v>
      </c>
      <c r="C155" s="218">
        <v>2154</v>
      </c>
      <c r="D155" s="218">
        <v>1353</v>
      </c>
      <c r="E155" s="218">
        <v>2562</v>
      </c>
      <c r="F155" s="219">
        <f t="shared" si="14"/>
        <v>1.18941504178273</v>
      </c>
      <c r="G155" s="215">
        <f t="shared" si="15"/>
        <v>1.89356984478936</v>
      </c>
      <c r="H155" s="31" t="str">
        <f t="shared" si="16"/>
        <v>是</v>
      </c>
      <c r="I155" s="194" t="str">
        <f t="shared" si="17"/>
        <v>否</v>
      </c>
      <c r="J155" s="194" t="str">
        <f t="shared" si="18"/>
        <v>否</v>
      </c>
    </row>
    <row r="156" s="195" customFormat="1" ht="39.95" customHeight="1" spans="1:10">
      <c r="A156" s="281">
        <v>232</v>
      </c>
      <c r="B156" s="224" t="s">
        <v>1413</v>
      </c>
      <c r="C156" s="239"/>
      <c r="D156" s="239">
        <v>432</v>
      </c>
      <c r="E156" s="240">
        <v>87</v>
      </c>
      <c r="F156" s="221" t="str">
        <f t="shared" si="14"/>
        <v/>
      </c>
      <c r="G156" s="211">
        <f t="shared" si="15"/>
        <v>0.201388888888889</v>
      </c>
      <c r="H156" s="31" t="str">
        <f t="shared" si="16"/>
        <v>是</v>
      </c>
      <c r="I156" s="194" t="str">
        <f t="shared" si="17"/>
        <v>是</v>
      </c>
      <c r="J156" s="194" t="str">
        <f t="shared" si="18"/>
        <v>是</v>
      </c>
    </row>
    <row r="157" ht="39.95" customHeight="1" spans="1:10">
      <c r="A157" s="216" t="s">
        <v>1414</v>
      </c>
      <c r="B157" s="209" t="s">
        <v>1415</v>
      </c>
      <c r="C157" s="239"/>
      <c r="D157" s="239"/>
      <c r="E157" s="240">
        <v>37</v>
      </c>
      <c r="F157" s="211" t="str">
        <f t="shared" si="14"/>
        <v/>
      </c>
      <c r="G157" s="211" t="str">
        <f t="shared" si="15"/>
        <v/>
      </c>
      <c r="H157" s="31" t="str">
        <f t="shared" si="16"/>
        <v>是</v>
      </c>
      <c r="I157" s="194" t="str">
        <f t="shared" si="17"/>
        <v>是</v>
      </c>
      <c r="J157" s="194" t="str">
        <f t="shared" si="18"/>
        <v>是</v>
      </c>
    </row>
    <row r="158" ht="39.95" customHeight="1" spans="1:10">
      <c r="A158" s="282"/>
      <c r="B158" s="233" t="s">
        <v>1416</v>
      </c>
      <c r="C158" s="239">
        <f>SUM(C5,C11,C20,C27,C53,C75,C116,C127,C134,C156,C157)</f>
        <v>70408</v>
      </c>
      <c r="D158" s="239">
        <f>SUM(D5,D11,D20,D27,D53,D75,D116,D127,D134,D156,D157)</f>
        <v>132891</v>
      </c>
      <c r="E158" s="240">
        <f>SUM(E5,E11,E20,E27,E53,E75,E116,E127,E134,E156,E157)</f>
        <v>150277</v>
      </c>
      <c r="F158" s="211">
        <f t="shared" si="14"/>
        <v>2.13437393478014</v>
      </c>
      <c r="G158" s="211">
        <f t="shared" si="15"/>
        <v>1.1308290252914</v>
      </c>
      <c r="H158" s="31" t="str">
        <f t="shared" si="16"/>
        <v>是</v>
      </c>
      <c r="I158" s="194"/>
      <c r="J158" s="194"/>
    </row>
    <row r="159" ht="39.95" customHeight="1" spans="1:10">
      <c r="A159" s="256"/>
      <c r="B159" s="234" t="s">
        <v>1417</v>
      </c>
      <c r="C159" s="239">
        <f t="shared" ref="C159:E159" si="19">SUM(C160:C161)</f>
        <v>12800</v>
      </c>
      <c r="D159" s="239">
        <f t="shared" si="19"/>
        <v>0</v>
      </c>
      <c r="E159" s="240">
        <f t="shared" si="19"/>
        <v>6300</v>
      </c>
      <c r="F159" s="211">
        <f t="shared" si="14"/>
        <v>0.4921875</v>
      </c>
      <c r="G159" s="211" t="str">
        <f t="shared" si="15"/>
        <v/>
      </c>
      <c r="H159" s="31" t="str">
        <f t="shared" si="16"/>
        <v>是</v>
      </c>
      <c r="I159" s="194"/>
      <c r="J159" s="194"/>
    </row>
    <row r="160" ht="39.95" customHeight="1" spans="1:10">
      <c r="A160" s="256"/>
      <c r="B160" s="236" t="s">
        <v>1418</v>
      </c>
      <c r="C160" s="242">
        <v>12800</v>
      </c>
      <c r="D160" s="283"/>
      <c r="E160" s="243">
        <v>6300</v>
      </c>
      <c r="F160" s="215">
        <f t="shared" si="14"/>
        <v>0.4921875</v>
      </c>
      <c r="G160" s="215" t="str">
        <f t="shared" si="15"/>
        <v/>
      </c>
      <c r="H160" s="31" t="str">
        <f t="shared" si="16"/>
        <v>是</v>
      </c>
      <c r="I160" s="194"/>
      <c r="J160" s="194"/>
    </row>
    <row r="161" ht="39.95" customHeight="1" spans="1:10">
      <c r="A161" s="256"/>
      <c r="B161" s="236" t="s">
        <v>1419</v>
      </c>
      <c r="C161" s="242"/>
      <c r="D161" s="242"/>
      <c r="E161" s="243"/>
      <c r="F161" s="215" t="str">
        <f t="shared" si="14"/>
        <v/>
      </c>
      <c r="G161" s="215" t="str">
        <f t="shared" si="15"/>
        <v/>
      </c>
      <c r="H161" s="31" t="s">
        <v>1091</v>
      </c>
      <c r="I161" s="194"/>
      <c r="J161" s="194"/>
    </row>
    <row r="162" s="194" customFormat="1" ht="39.95" customHeight="1" spans="1:8">
      <c r="A162" s="256"/>
      <c r="B162" s="245" t="s">
        <v>1420</v>
      </c>
      <c r="C162" s="239">
        <v>2954</v>
      </c>
      <c r="D162" s="239"/>
      <c r="E162" s="240">
        <v>2676</v>
      </c>
      <c r="F162" s="211">
        <f t="shared" si="14"/>
        <v>0.905890318212593</v>
      </c>
      <c r="G162" s="211" t="str">
        <f t="shared" si="15"/>
        <v/>
      </c>
      <c r="H162" s="31" t="str">
        <f t="shared" si="16"/>
        <v>是</v>
      </c>
    </row>
    <row r="163" s="194" customFormat="1" ht="39.95" customHeight="1" spans="1:8">
      <c r="A163" s="256"/>
      <c r="B163" s="245" t="s">
        <v>87</v>
      </c>
      <c r="C163" s="239">
        <v>83704</v>
      </c>
      <c r="D163" s="246"/>
      <c r="E163" s="247">
        <v>90687</v>
      </c>
      <c r="F163" s="211">
        <f t="shared" si="14"/>
        <v>1.08342492592947</v>
      </c>
      <c r="G163" s="211" t="str">
        <f t="shared" si="15"/>
        <v/>
      </c>
      <c r="H163" s="31" t="str">
        <f t="shared" si="16"/>
        <v>是</v>
      </c>
    </row>
    <row r="164" s="194" customFormat="1" ht="39.95" customHeight="1" spans="1:8">
      <c r="A164" s="256"/>
      <c r="B164" s="245" t="s">
        <v>1421</v>
      </c>
      <c r="C164" s="239">
        <v>13190</v>
      </c>
      <c r="D164" s="246"/>
      <c r="E164" s="240">
        <v>9436</v>
      </c>
      <c r="F164" s="211">
        <f t="shared" si="14"/>
        <v>0.715390447308567</v>
      </c>
      <c r="G164" s="211" t="str">
        <f t="shared" si="15"/>
        <v/>
      </c>
      <c r="H164" s="31" t="str">
        <f t="shared" si="16"/>
        <v>是</v>
      </c>
    </row>
    <row r="165" ht="39.95" customHeight="1" spans="1:10">
      <c r="A165" s="282"/>
      <c r="B165" s="233" t="s">
        <v>90</v>
      </c>
      <c r="C165" s="248">
        <f>SUM(C158:C159,C162:C164)</f>
        <v>183056</v>
      </c>
      <c r="D165" s="248">
        <f>SUM(D158:D159,D162:D164)</f>
        <v>132891</v>
      </c>
      <c r="E165" s="249">
        <f>SUM(E158:E159,E162:E164)</f>
        <v>259376</v>
      </c>
      <c r="F165" s="211">
        <f t="shared" ref="F165" si="20">IF(C165&lt;&gt;0,E165/C165,"")</f>
        <v>1.41692159776243</v>
      </c>
      <c r="G165" s="211">
        <f t="shared" ref="G165" si="21">IF(D165&lt;&gt;0,E165/D165,"")</f>
        <v>1.95179508017849</v>
      </c>
      <c r="H165" s="31" t="str">
        <f>IF(B165&lt;&gt;"",IF(SUM(D165:E165)&lt;&gt;0,"是","否"),"是")</f>
        <v>是</v>
      </c>
      <c r="J165" s="194"/>
    </row>
  </sheetData>
  <autoFilter ref="A4:J165">
    <filterColumn colId="7">
      <customFilters>
        <customFilter operator="equal" val="是"/>
      </customFilters>
    </filterColumn>
    <filterColumn colId="8">
      <customFilters>
        <customFilter operator="equal" val=""/>
        <customFilter operator="equal" val="是"/>
      </customFilters>
    </filterColumn>
    <filterColumn colId="9">
      <customFilters>
        <customFilter operator="equal" val=""/>
        <customFilter operator="equal" val="是"/>
      </customFilters>
    </filterColumn>
  </autoFilter>
  <mergeCells count="6">
    <mergeCell ref="A1:G1"/>
    <mergeCell ref="D3:E3"/>
    <mergeCell ref="F3:G3"/>
    <mergeCell ref="A3:A4"/>
    <mergeCell ref="B3:B4"/>
    <mergeCell ref="C3:C4"/>
  </mergeCells>
  <conditionalFormatting sqref="B159">
    <cfRule type="expression" dxfId="2" priority="1" stopIfTrue="1">
      <formula>"len($A:$A)=3"</formula>
    </cfRule>
  </conditionalFormatting>
  <conditionalFormatting sqref="F6:G133 F145:G202">
    <cfRule type="cellIs" dxfId="0" priority="2" stopIfTrue="1" operator="greaterThan">
      <formula>10</formula>
    </cfRule>
    <cfRule type="cellIs" dxfId="0" priority="3" stopIfTrue="1" operator="lessThanOrEqual">
      <formula>-1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4" fitToHeight="0" orientation="portrait"/>
  <headerFooter alignWithMargins="0">
    <oddFooter>&amp;C&amp;14-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35"/>
  <sheetViews>
    <sheetView workbookViewId="0">
      <selection activeCell="A1" sqref="A1"/>
    </sheetView>
  </sheetViews>
  <sheetFormatPr defaultColWidth="9" defaultRowHeight="14.25"/>
  <cols>
    <col min="1" max="1" width="90.375" style="1" customWidth="1"/>
    <col min="2" max="2" width="255.625" style="1" customWidth="1"/>
    <col min="3" max="16384" width="9" style="1"/>
  </cols>
  <sheetData>
    <row r="1" ht="30" customHeight="1" spans="1:2">
      <c r="A1" s="2" t="str">
        <f>YEAR(封面!$B$7)-1&amp;"年临沧市政府性基金收支执行情况的说明"</f>
        <v>2018年临沧市政府性基金收支执行情况的说明</v>
      </c>
      <c r="B1" s="3"/>
    </row>
    <row r="2" ht="20.1" customHeight="1" spans="1:1">
      <c r="A2" s="4"/>
    </row>
    <row r="3" ht="61.5" customHeight="1" spans="1:2">
      <c r="A3" s="5" t="str">
        <f t="shared" ref="A3:A19" si="0">"  "&amp;B3&amp;"
"</f>
        <v>  
</v>
      </c>
      <c r="B3" s="6"/>
    </row>
    <row r="4" ht="30.75" customHeight="1" spans="1:14">
      <c r="A4" s="5" t="str">
        <f t="shared" si="0"/>
        <v>  
</v>
      </c>
      <c r="B4" s="6"/>
      <c r="C4" s="1" t="s">
        <v>2</v>
      </c>
      <c r="G4" s="7"/>
      <c r="N4" s="1" t="s">
        <v>0</v>
      </c>
    </row>
    <row r="5" ht="40.5" customHeight="1" spans="1:2">
      <c r="A5" s="5" t="str">
        <f>"  "&amp;B5&amp;""</f>
        <v>  </v>
      </c>
      <c r="B5" s="6"/>
    </row>
    <row r="6" ht="36" customHeight="1" spans="1:5">
      <c r="A6" s="5" t="str">
        <f t="shared" si="0"/>
        <v>  
</v>
      </c>
      <c r="B6" s="6"/>
      <c r="E6" s="8"/>
    </row>
    <row r="7" ht="33.75" customHeight="1" spans="1:5">
      <c r="A7" s="5" t="str">
        <f t="shared" si="0"/>
        <v>  
</v>
      </c>
      <c r="B7" s="6"/>
      <c r="E7" s="8"/>
    </row>
    <row r="8" ht="38.25" customHeight="1" spans="1:5">
      <c r="A8" s="5" t="str">
        <f t="shared" si="0"/>
        <v>  
</v>
      </c>
      <c r="B8" s="6"/>
      <c r="E8" s="8"/>
    </row>
    <row r="9" ht="50.25" customHeight="1" spans="1:5">
      <c r="A9" s="5" t="str">
        <f t="shared" si="0"/>
        <v>  
</v>
      </c>
      <c r="B9" s="6"/>
      <c r="E9" s="8"/>
    </row>
    <row r="10" ht="28.5" customHeight="1" spans="1:5">
      <c r="A10" s="5" t="str">
        <f t="shared" si="0"/>
        <v>  
</v>
      </c>
      <c r="B10" s="6"/>
      <c r="E10" s="8"/>
    </row>
    <row r="11" ht="33.75" customHeight="1" spans="1:5">
      <c r="A11" s="5" t="str">
        <f t="shared" si="0"/>
        <v>  
</v>
      </c>
      <c r="B11" s="6"/>
      <c r="E11" s="8"/>
    </row>
    <row r="12" ht="36.75" customHeight="1" spans="1:2">
      <c r="A12" s="5" t="str">
        <f t="shared" si="0"/>
        <v>  
</v>
      </c>
      <c r="B12" s="6"/>
    </row>
    <row r="13" ht="31.5" customHeight="1" spans="1:5">
      <c r="A13" s="5" t="str">
        <f t="shared" si="0"/>
        <v>  
</v>
      </c>
      <c r="B13" s="6"/>
      <c r="E13" s="8"/>
    </row>
    <row r="14" ht="44.25" customHeight="1" spans="1:5">
      <c r="A14" s="5" t="str">
        <f t="shared" si="0"/>
        <v>  
</v>
      </c>
      <c r="B14" s="6"/>
      <c r="E14" s="8"/>
    </row>
    <row r="15" ht="31.5" customHeight="1" spans="1:5">
      <c r="A15" s="5" t="str">
        <f t="shared" si="0"/>
        <v>  
</v>
      </c>
      <c r="B15" s="6"/>
      <c r="E15" s="8"/>
    </row>
    <row r="16" ht="33" customHeight="1" spans="1:5">
      <c r="A16" s="5" t="str">
        <f t="shared" si="0"/>
        <v>  
</v>
      </c>
      <c r="B16" s="6"/>
      <c r="E16" s="8"/>
    </row>
    <row r="17" ht="33" customHeight="1" spans="1:5">
      <c r="A17" s="5" t="str">
        <f t="shared" si="0"/>
        <v>  
</v>
      </c>
      <c r="B17" s="6"/>
      <c r="E17" s="8"/>
    </row>
    <row r="18" ht="19.5" customHeight="1" spans="1:5">
      <c r="A18" s="5" t="str">
        <f t="shared" si="0"/>
        <v>  
</v>
      </c>
      <c r="B18" s="6"/>
      <c r="E18" s="8"/>
    </row>
    <row r="19" ht="33" customHeight="1" spans="1:5">
      <c r="A19" s="5" t="str">
        <f t="shared" si="0"/>
        <v>  
</v>
      </c>
      <c r="B19" s="6"/>
      <c r="E19" s="8"/>
    </row>
    <row r="20" ht="33" hidden="1" customHeight="1" spans="1:5">
      <c r="A20" s="5" t="str">
        <f>"    "&amp;B20&amp;"
"</f>
        <v>    
</v>
      </c>
      <c r="B20" s="6"/>
      <c r="E20" s="8"/>
    </row>
    <row r="21" ht="27" spans="1:5">
      <c r="A21" s="5" t="str">
        <f>"  "&amp;B21&amp;"
"</f>
        <v>  
</v>
      </c>
      <c r="B21" s="6"/>
      <c r="E21" s="8"/>
    </row>
    <row r="22" ht="27" spans="1:5">
      <c r="A22" s="5" t="str">
        <f>"    "&amp;B22&amp;"
"</f>
        <v>    
</v>
      </c>
      <c r="B22" s="8"/>
      <c r="E22" s="8"/>
    </row>
    <row r="23" ht="36" customHeight="1" spans="1:1">
      <c r="A23" s="5"/>
    </row>
    <row r="24" ht="34.5" customHeight="1" spans="1:1">
      <c r="A24" s="5"/>
    </row>
    <row r="25" ht="61.5" customHeight="1" spans="1:1">
      <c r="A25" s="5"/>
    </row>
    <row r="26" spans="1:1">
      <c r="A26" s="8"/>
    </row>
    <row r="30" spans="5:5">
      <c r="E30" s="8"/>
    </row>
    <row r="40" spans="7:10">
      <c r="G40" s="9"/>
      <c r="H40" s="9"/>
      <c r="I40" s="9"/>
      <c r="J40" s="9"/>
    </row>
    <row r="1106" spans="6:11">
      <c r="F1106" s="10"/>
      <c r="G1106" s="10"/>
      <c r="H1106" s="10"/>
      <c r="I1106" s="10"/>
      <c r="J1106" s="10"/>
      <c r="K1106" s="10"/>
    </row>
    <row r="1335" hidden="1" spans="6:8">
      <c r="F1335" s="9"/>
      <c r="G1335" s="9"/>
      <c r="H1335" s="11"/>
    </row>
  </sheetData>
  <printOptions horizontalCentered="1"/>
  <pageMargins left="0.751388888888889" right="0.751388888888889" top="1" bottom="1" header="0.511805555555556" footer="0.511805555555556"/>
  <pageSetup paperSize="9" orientation="portrait"/>
  <headerFooter>
    <oddFooter>&amp;C&amp;14-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FFFF00"/>
    <pageSetUpPr fitToPage="1"/>
  </sheetPr>
  <dimension ref="A1:H40"/>
  <sheetViews>
    <sheetView showZeros="0" topLeftCell="B19" workbookViewId="0">
      <selection activeCell="E40" sqref="E40"/>
    </sheetView>
  </sheetViews>
  <sheetFormatPr defaultColWidth="9" defaultRowHeight="14.25" outlineLevelCol="7"/>
  <cols>
    <col min="1" max="1" width="13.125" style="195" hidden="1" customWidth="1"/>
    <col min="2" max="2" width="44.625" style="195" customWidth="1"/>
    <col min="3" max="3" width="12.125" style="195" customWidth="1"/>
    <col min="4" max="4" width="13.625" style="195" customWidth="1"/>
    <col min="5" max="5" width="13.5" style="199" customWidth="1"/>
    <col min="6" max="7" width="16.625" style="251" customWidth="1"/>
    <col min="8" max="8" width="3.75" style="195" customWidth="1"/>
    <col min="9" max="16374" width="9" style="195" customWidth="1"/>
    <col min="16375" max="16384" width="9" style="195"/>
  </cols>
  <sheetData>
    <row r="1" ht="35.1" customHeight="1" spans="1:8">
      <c r="A1" s="16" t="str">
        <f>YEAR(封面!$B$7)-1&amp;"年市级政府性基金预算收入决算情况表"</f>
        <v>2018年市级政府性基金预算收入决算情况表</v>
      </c>
      <c r="B1" s="16"/>
      <c r="C1" s="16"/>
      <c r="D1" s="16"/>
      <c r="E1" s="252"/>
      <c r="F1" s="16"/>
      <c r="G1" s="16"/>
      <c r="H1" s="198"/>
    </row>
    <row r="2" ht="20.1" customHeight="1" spans="1:8">
      <c r="A2" s="202"/>
      <c r="B2" s="18" t="s">
        <v>1422</v>
      </c>
      <c r="C2" s="20"/>
      <c r="D2" s="20"/>
      <c r="F2" s="253" t="s">
        <v>7</v>
      </c>
      <c r="G2" s="98"/>
      <c r="H2" s="198"/>
    </row>
    <row r="3" s="250" customFormat="1" ht="36" customHeight="1" spans="1:7">
      <c r="A3" s="205" t="s">
        <v>8</v>
      </c>
      <c r="B3" s="22" t="s">
        <v>9</v>
      </c>
      <c r="C3" s="23" t="str">
        <f>YEAR(封面!$B$7)-2&amp;"年决算数"</f>
        <v>2017年决算数</v>
      </c>
      <c r="D3" s="23" t="str">
        <f>YEAR(封面!$B$7)-1&amp;"年"</f>
        <v>2018年</v>
      </c>
      <c r="E3" s="254"/>
      <c r="F3" s="22" t="s">
        <v>10</v>
      </c>
      <c r="G3" s="22"/>
    </row>
    <row r="4" s="250" customFormat="1" ht="36" customHeight="1" spans="1:8">
      <c r="A4" s="206"/>
      <c r="B4" s="22"/>
      <c r="C4" s="23"/>
      <c r="D4" s="23" t="s">
        <v>12</v>
      </c>
      <c r="E4" s="24" t="s">
        <v>13</v>
      </c>
      <c r="F4" s="23" t="str">
        <f>"为"&amp;YEAR(封面!$B$7)-2&amp;"年决算数%"</f>
        <v>为2017年决算数%</v>
      </c>
      <c r="G4" s="23" t="str">
        <f>"完成"&amp;YEAR(封面!$B$7)-1&amp;"年预算的%"</f>
        <v>完成2018年预算的%</v>
      </c>
      <c r="H4" s="255" t="s">
        <v>11</v>
      </c>
    </row>
    <row r="5" s="250" customFormat="1" ht="27.95" customHeight="1" spans="1:8">
      <c r="A5" s="256">
        <v>1030102</v>
      </c>
      <c r="B5" s="257" t="s">
        <v>1102</v>
      </c>
      <c r="C5" s="258"/>
      <c r="D5" s="258"/>
      <c r="E5" s="259"/>
      <c r="F5" s="215" t="str">
        <f t="shared" ref="F5:F31" si="0">IF(C5&lt;&gt;0,E5/C5,"")</f>
        <v/>
      </c>
      <c r="G5" s="260" t="str">
        <f t="shared" ref="G5:G31" si="1">IF(D5&lt;&gt;0,E5/D5,"")</f>
        <v/>
      </c>
      <c r="H5" s="244" t="s">
        <v>1091</v>
      </c>
    </row>
    <row r="6" ht="27.95" customHeight="1" spans="1:8">
      <c r="A6" s="256">
        <v>1030115</v>
      </c>
      <c r="B6" s="261" t="s">
        <v>1423</v>
      </c>
      <c r="C6" s="258"/>
      <c r="D6" s="258"/>
      <c r="E6" s="259"/>
      <c r="F6" s="215" t="str">
        <f t="shared" si="0"/>
        <v/>
      </c>
      <c r="G6" s="260" t="str">
        <f t="shared" si="1"/>
        <v/>
      </c>
      <c r="H6" s="244" t="s">
        <v>1091</v>
      </c>
    </row>
    <row r="7" ht="27.95" customHeight="1" spans="1:8">
      <c r="A7" s="256">
        <v>1030129</v>
      </c>
      <c r="B7" s="257" t="s">
        <v>1424</v>
      </c>
      <c r="C7" s="258"/>
      <c r="D7" s="258"/>
      <c r="E7" s="259"/>
      <c r="F7" s="215" t="str">
        <f t="shared" si="0"/>
        <v/>
      </c>
      <c r="G7" s="260" t="str">
        <f t="shared" si="1"/>
        <v/>
      </c>
      <c r="H7" s="244" t="s">
        <v>1091</v>
      </c>
    </row>
    <row r="8" ht="27.95" customHeight="1" spans="1:8">
      <c r="A8" s="256">
        <v>1030146</v>
      </c>
      <c r="B8" s="257" t="s">
        <v>1425</v>
      </c>
      <c r="C8" s="258"/>
      <c r="D8" s="258"/>
      <c r="E8" s="259"/>
      <c r="F8" s="215" t="str">
        <f t="shared" si="0"/>
        <v/>
      </c>
      <c r="G8" s="260" t="str">
        <f t="shared" si="1"/>
        <v/>
      </c>
      <c r="H8" s="244" t="s">
        <v>1091</v>
      </c>
    </row>
    <row r="9" ht="27.95" customHeight="1" spans="1:8">
      <c r="A9" s="256">
        <v>1030147</v>
      </c>
      <c r="B9" s="257" t="s">
        <v>1426</v>
      </c>
      <c r="C9" s="258"/>
      <c r="D9" s="258">
        <v>100</v>
      </c>
      <c r="E9" s="259">
        <v>27</v>
      </c>
      <c r="F9" s="215" t="str">
        <f t="shared" si="0"/>
        <v/>
      </c>
      <c r="G9" s="260">
        <f t="shared" si="1"/>
        <v>0.27</v>
      </c>
      <c r="H9" s="244" t="str">
        <f t="shared" ref="H9:H40" si="2">IF(B9&lt;&gt;"",IF(SUM(C9:E9)&lt;&gt;0,"是","否"),"是")</f>
        <v>是</v>
      </c>
    </row>
    <row r="10" ht="27.95" customHeight="1" spans="1:8">
      <c r="A10" s="256">
        <v>1030148</v>
      </c>
      <c r="B10" s="257" t="s">
        <v>1427</v>
      </c>
      <c r="C10" s="258">
        <f>SUM(C11:C15)</f>
        <v>3312</v>
      </c>
      <c r="D10" s="258">
        <f>SUM(D11:D15)</f>
        <v>12684</v>
      </c>
      <c r="E10" s="259">
        <f>SUM(E11:E15)</f>
        <v>10203</v>
      </c>
      <c r="F10" s="215">
        <f t="shared" si="0"/>
        <v>3.08061594202899</v>
      </c>
      <c r="G10" s="260">
        <f t="shared" si="1"/>
        <v>0.804399243140965</v>
      </c>
      <c r="H10" s="244" t="str">
        <f t="shared" si="2"/>
        <v>是</v>
      </c>
    </row>
    <row r="11" ht="27.95" customHeight="1" spans="1:8">
      <c r="A11" s="256">
        <v>103014801</v>
      </c>
      <c r="B11" s="261" t="s">
        <v>1107</v>
      </c>
      <c r="C11" s="258">
        <v>2121</v>
      </c>
      <c r="D11" s="258">
        <v>12684</v>
      </c>
      <c r="E11" s="259">
        <v>10393</v>
      </c>
      <c r="F11" s="215">
        <f t="shared" si="0"/>
        <v>4.9000471475719</v>
      </c>
      <c r="G11" s="260">
        <f t="shared" si="1"/>
        <v>0.819378744875434</v>
      </c>
      <c r="H11" s="244" t="str">
        <f t="shared" si="2"/>
        <v>是</v>
      </c>
    </row>
    <row r="12" ht="36" hidden="1" customHeight="1" spans="1:8">
      <c r="A12" s="256">
        <v>103014802</v>
      </c>
      <c r="B12" s="261" t="s">
        <v>1108</v>
      </c>
      <c r="C12" s="258"/>
      <c r="D12" s="258"/>
      <c r="E12" s="259"/>
      <c r="F12" s="215" t="str">
        <f t="shared" si="0"/>
        <v/>
      </c>
      <c r="G12" s="260" t="str">
        <f t="shared" si="1"/>
        <v/>
      </c>
      <c r="H12" s="244" t="str">
        <f t="shared" si="2"/>
        <v>否</v>
      </c>
    </row>
    <row r="13" ht="27.95" customHeight="1" spans="1:8">
      <c r="A13" s="256">
        <v>103014803</v>
      </c>
      <c r="B13" s="257" t="s">
        <v>1109</v>
      </c>
      <c r="C13" s="258">
        <v>1191</v>
      </c>
      <c r="D13" s="258"/>
      <c r="E13" s="259">
        <v>-49</v>
      </c>
      <c r="F13" s="215">
        <f t="shared" si="0"/>
        <v>-0.0411418975650714</v>
      </c>
      <c r="G13" s="260" t="str">
        <f t="shared" si="1"/>
        <v/>
      </c>
      <c r="H13" s="244" t="str">
        <f t="shared" si="2"/>
        <v>是</v>
      </c>
    </row>
    <row r="14" ht="27.95" customHeight="1" spans="1:8">
      <c r="A14" s="256">
        <v>103014898</v>
      </c>
      <c r="B14" s="257" t="s">
        <v>1110</v>
      </c>
      <c r="C14" s="258"/>
      <c r="D14" s="258"/>
      <c r="E14" s="259">
        <v>-141</v>
      </c>
      <c r="F14" s="215" t="str">
        <f t="shared" si="0"/>
        <v/>
      </c>
      <c r="G14" s="260" t="str">
        <f t="shared" si="1"/>
        <v/>
      </c>
      <c r="H14" s="244" t="str">
        <f t="shared" si="2"/>
        <v>是</v>
      </c>
    </row>
    <row r="15" ht="36" hidden="1" customHeight="1" spans="1:8">
      <c r="A15" s="256">
        <v>103014899</v>
      </c>
      <c r="B15" s="257" t="s">
        <v>1111</v>
      </c>
      <c r="C15" s="258"/>
      <c r="D15" s="258"/>
      <c r="E15" s="259"/>
      <c r="F15" s="215" t="str">
        <f t="shared" si="0"/>
        <v/>
      </c>
      <c r="G15" s="260" t="str">
        <f t="shared" si="1"/>
        <v/>
      </c>
      <c r="H15" s="244" t="str">
        <f t="shared" si="2"/>
        <v>否</v>
      </c>
    </row>
    <row r="16" ht="27.95" customHeight="1" spans="1:8">
      <c r="A16" s="256">
        <v>1030150</v>
      </c>
      <c r="B16" s="257" t="s">
        <v>1428</v>
      </c>
      <c r="C16" s="258"/>
      <c r="D16" s="258"/>
      <c r="E16" s="259"/>
      <c r="F16" s="215" t="str">
        <f t="shared" si="0"/>
        <v/>
      </c>
      <c r="G16" s="260" t="str">
        <f t="shared" si="1"/>
        <v/>
      </c>
      <c r="H16" s="244" t="s">
        <v>1091</v>
      </c>
    </row>
    <row r="17" ht="27.95" customHeight="1" spans="1:8">
      <c r="A17" s="256">
        <v>1030155</v>
      </c>
      <c r="B17" s="257" t="s">
        <v>1429</v>
      </c>
      <c r="C17" s="258">
        <f>SUM(C18:C19)</f>
        <v>2591</v>
      </c>
      <c r="D17" s="258">
        <f>SUM(D18:D19)</f>
        <v>2000</v>
      </c>
      <c r="E17" s="259">
        <f>SUM(E18:E19)</f>
        <v>2854</v>
      </c>
      <c r="F17" s="215">
        <f t="shared" si="0"/>
        <v>1.1015052103435</v>
      </c>
      <c r="G17" s="260">
        <f t="shared" si="1"/>
        <v>1.427</v>
      </c>
      <c r="H17" s="244" t="s">
        <v>1091</v>
      </c>
    </row>
    <row r="18" ht="27.95" customHeight="1" spans="1:8">
      <c r="A18" s="256">
        <v>103015501</v>
      </c>
      <c r="B18" s="257" t="s">
        <v>1114</v>
      </c>
      <c r="C18" s="258">
        <v>1387</v>
      </c>
      <c r="D18" s="258">
        <v>1000</v>
      </c>
      <c r="E18" s="259">
        <v>1332</v>
      </c>
      <c r="F18" s="215">
        <f t="shared" si="0"/>
        <v>0.960346070656092</v>
      </c>
      <c r="G18" s="260">
        <f t="shared" si="1"/>
        <v>1.332</v>
      </c>
      <c r="H18" s="244" t="str">
        <f t="shared" si="2"/>
        <v>是</v>
      </c>
    </row>
    <row r="19" ht="27.95" customHeight="1" spans="1:8">
      <c r="A19" s="256">
        <v>103015502</v>
      </c>
      <c r="B19" s="257" t="s">
        <v>1115</v>
      </c>
      <c r="C19" s="258">
        <v>1204</v>
      </c>
      <c r="D19" s="258">
        <v>1000</v>
      </c>
      <c r="E19" s="259">
        <v>1522</v>
      </c>
      <c r="F19" s="215">
        <f t="shared" si="0"/>
        <v>1.2641196013289</v>
      </c>
      <c r="G19" s="260">
        <f t="shared" si="1"/>
        <v>1.522</v>
      </c>
      <c r="H19" s="244" t="str">
        <f t="shared" si="2"/>
        <v>是</v>
      </c>
    </row>
    <row r="20" ht="27.95" customHeight="1" spans="1:8">
      <c r="A20" s="256">
        <v>1030156</v>
      </c>
      <c r="B20" s="257" t="s">
        <v>1430</v>
      </c>
      <c r="C20" s="258"/>
      <c r="D20" s="258"/>
      <c r="E20" s="259"/>
      <c r="F20" s="215" t="str">
        <f t="shared" si="0"/>
        <v/>
      </c>
      <c r="G20" s="260" t="str">
        <f t="shared" si="1"/>
        <v/>
      </c>
      <c r="H20" s="244" t="s">
        <v>1091</v>
      </c>
    </row>
    <row r="21" ht="27.95" customHeight="1" spans="1:8">
      <c r="A21" s="256">
        <v>1030157</v>
      </c>
      <c r="B21" s="257" t="s">
        <v>1431</v>
      </c>
      <c r="C21" s="258">
        <v>85</v>
      </c>
      <c r="D21" s="258">
        <v>80</v>
      </c>
      <c r="E21" s="259"/>
      <c r="F21" s="215">
        <f t="shared" si="0"/>
        <v>0</v>
      </c>
      <c r="G21" s="260">
        <f t="shared" si="1"/>
        <v>0</v>
      </c>
      <c r="H21" s="244" t="s">
        <v>1091</v>
      </c>
    </row>
    <row r="22" ht="27.95" customHeight="1" spans="1:8">
      <c r="A22" s="256">
        <v>1030158</v>
      </c>
      <c r="B22" s="257" t="s">
        <v>1432</v>
      </c>
      <c r="C22" s="258"/>
      <c r="D22" s="258"/>
      <c r="E22" s="259">
        <v>97</v>
      </c>
      <c r="F22" s="215" t="str">
        <f t="shared" si="0"/>
        <v/>
      </c>
      <c r="G22" s="260" t="str">
        <f t="shared" si="1"/>
        <v/>
      </c>
      <c r="H22" s="244" t="s">
        <v>1091</v>
      </c>
    </row>
    <row r="23" ht="27.95" customHeight="1" spans="1:8">
      <c r="A23" s="256">
        <v>1030159</v>
      </c>
      <c r="B23" s="257" t="s">
        <v>1433</v>
      </c>
      <c r="C23" s="258"/>
      <c r="D23" s="258"/>
      <c r="E23" s="259"/>
      <c r="F23" s="215" t="str">
        <f t="shared" si="0"/>
        <v/>
      </c>
      <c r="G23" s="260" t="str">
        <f t="shared" si="1"/>
        <v/>
      </c>
      <c r="H23" s="244" t="s">
        <v>1091</v>
      </c>
    </row>
    <row r="24" ht="27.95" customHeight="1" spans="1:8">
      <c r="A24" s="256">
        <v>1030178</v>
      </c>
      <c r="B24" s="262" t="s">
        <v>1120</v>
      </c>
      <c r="C24" s="258"/>
      <c r="D24" s="258"/>
      <c r="E24" s="259"/>
      <c r="F24" s="215" t="str">
        <f t="shared" si="0"/>
        <v/>
      </c>
      <c r="G24" s="260" t="str">
        <f t="shared" si="1"/>
        <v/>
      </c>
      <c r="H24" s="244" t="s">
        <v>1091</v>
      </c>
    </row>
    <row r="25" ht="37.5" spans="1:8">
      <c r="A25" s="256">
        <v>1030180</v>
      </c>
      <c r="B25" s="263" t="s">
        <v>1121</v>
      </c>
      <c r="C25" s="258"/>
      <c r="D25" s="258"/>
      <c r="E25" s="259"/>
      <c r="F25" s="215" t="str">
        <f t="shared" si="0"/>
        <v/>
      </c>
      <c r="G25" s="260" t="str">
        <f t="shared" si="1"/>
        <v/>
      </c>
      <c r="H25" s="244" t="s">
        <v>1091</v>
      </c>
    </row>
    <row r="26" ht="27.95" customHeight="1" spans="1:8">
      <c r="A26" s="256">
        <v>1030199</v>
      </c>
      <c r="B26" s="263" t="s">
        <v>1122</v>
      </c>
      <c r="C26" s="258"/>
      <c r="D26" s="258"/>
      <c r="E26" s="259"/>
      <c r="F26" s="215" t="str">
        <f t="shared" si="0"/>
        <v/>
      </c>
      <c r="G26" s="260" t="str">
        <f t="shared" si="1"/>
        <v/>
      </c>
      <c r="H26" s="244" t="s">
        <v>1091</v>
      </c>
    </row>
    <row r="27" ht="27.95" customHeight="1" spans="1:8">
      <c r="A27" s="256">
        <v>10310</v>
      </c>
      <c r="B27" s="262" t="s">
        <v>1123</v>
      </c>
      <c r="C27" s="258"/>
      <c r="D27" s="258">
        <f>SUM(D28:D30)</f>
        <v>0</v>
      </c>
      <c r="E27" s="259">
        <f>SUM(E28:E30)</f>
        <v>0</v>
      </c>
      <c r="F27" s="215" t="str">
        <f t="shared" si="0"/>
        <v/>
      </c>
      <c r="G27" s="260" t="str">
        <f t="shared" si="1"/>
        <v/>
      </c>
      <c r="H27" s="244" t="s">
        <v>1091</v>
      </c>
    </row>
    <row r="28" ht="36" hidden="1" customHeight="1" spans="1:8">
      <c r="A28" s="256">
        <v>1031001</v>
      </c>
      <c r="B28" s="262" t="s">
        <v>1124</v>
      </c>
      <c r="C28" s="258"/>
      <c r="D28" s="258"/>
      <c r="E28" s="259"/>
      <c r="F28" s="215" t="str">
        <f t="shared" si="0"/>
        <v/>
      </c>
      <c r="G28" s="260" t="str">
        <f t="shared" si="1"/>
        <v/>
      </c>
      <c r="H28" s="244" t="str">
        <f t="shared" si="2"/>
        <v>否</v>
      </c>
    </row>
    <row r="29" ht="36" hidden="1" customHeight="1" spans="1:8">
      <c r="A29" s="256">
        <v>1031002</v>
      </c>
      <c r="B29" s="262" t="s">
        <v>1125</v>
      </c>
      <c r="C29" s="258"/>
      <c r="D29" s="258"/>
      <c r="E29" s="259"/>
      <c r="F29" s="215" t="str">
        <f t="shared" si="0"/>
        <v/>
      </c>
      <c r="G29" s="260" t="str">
        <f t="shared" si="1"/>
        <v/>
      </c>
      <c r="H29" s="244" t="str">
        <f t="shared" si="2"/>
        <v>否</v>
      </c>
    </row>
    <row r="30" ht="36" hidden="1" customHeight="1" spans="1:8">
      <c r="A30" s="256">
        <v>1031098</v>
      </c>
      <c r="B30" s="262" t="s">
        <v>1126</v>
      </c>
      <c r="C30" s="258"/>
      <c r="D30" s="258"/>
      <c r="E30" s="259"/>
      <c r="F30" s="215" t="str">
        <f t="shared" si="0"/>
        <v/>
      </c>
      <c r="G30" s="260" t="str">
        <f t="shared" si="1"/>
        <v/>
      </c>
      <c r="H30" s="244" t="str">
        <f t="shared" si="2"/>
        <v>否</v>
      </c>
    </row>
    <row r="31" ht="36" hidden="1" customHeight="1" spans="1:8">
      <c r="A31" s="256"/>
      <c r="B31" s="264"/>
      <c r="C31" s="265"/>
      <c r="D31" s="265"/>
      <c r="E31" s="259"/>
      <c r="F31" s="215" t="str">
        <f t="shared" si="0"/>
        <v/>
      </c>
      <c r="G31" s="260" t="str">
        <f t="shared" si="1"/>
        <v/>
      </c>
      <c r="H31" s="244" t="s">
        <v>1085</v>
      </c>
    </row>
    <row r="32" ht="27.95" customHeight="1" spans="1:8">
      <c r="A32" s="256"/>
      <c r="B32" s="266" t="s">
        <v>1434</v>
      </c>
      <c r="C32" s="58">
        <f>SUM(C5,C6,C7,C8,C9,C10,C16,C17,C20,C21,C22,C23,C24,C25,C26,C27)</f>
        <v>5988</v>
      </c>
      <c r="D32" s="58">
        <f>SUM(D5,D6,D7,D8,D9,D10,D16,D17,D20,D21,D22,D23,D24,D25,D26,D27)</f>
        <v>14864</v>
      </c>
      <c r="E32" s="59">
        <f>SUM(E5,E6,E7,E8,E9,E10,E16,E17,E20,E21,E22,E23,E24,E25,E26,E27)</f>
        <v>13181</v>
      </c>
      <c r="F32" s="211">
        <f t="shared" ref="F32" si="3">IF(C32&lt;&gt;0,E32/C32,"")</f>
        <v>2.20123580494322</v>
      </c>
      <c r="G32" s="212">
        <f t="shared" ref="G32" si="4">IF(D32&lt;&gt;0,E32/D32,"")</f>
        <v>0.886773412271259</v>
      </c>
      <c r="H32" s="244" t="str">
        <f t="shared" si="2"/>
        <v>是</v>
      </c>
    </row>
    <row r="33" ht="27.95" customHeight="1" spans="1:8">
      <c r="A33" s="256"/>
      <c r="B33" s="267" t="s">
        <v>1128</v>
      </c>
      <c r="C33" s="58">
        <f>SUM(C34:C35)</f>
        <v>12800</v>
      </c>
      <c r="D33" s="58">
        <f>SUM(D34:D35)</f>
        <v>0</v>
      </c>
      <c r="E33" s="59">
        <f>SUM(E34:E35)</f>
        <v>113300</v>
      </c>
      <c r="F33" s="268">
        <f t="shared" ref="F33:F40" si="5">IF(C33&lt;&gt;0,E33/C33,"")</f>
        <v>8.8515625</v>
      </c>
      <c r="G33" s="269" t="str">
        <f t="shared" ref="G33:G40" si="6">IF(D33&lt;&gt;0,E33/D33,"")</f>
        <v/>
      </c>
      <c r="H33" s="244" t="str">
        <f t="shared" si="2"/>
        <v>是</v>
      </c>
    </row>
    <row r="34" ht="27.95" customHeight="1" spans="1:8">
      <c r="A34" s="256"/>
      <c r="B34" s="241" t="s">
        <v>1129</v>
      </c>
      <c r="C34" s="258"/>
      <c r="D34" s="258"/>
      <c r="E34" s="259">
        <v>107000</v>
      </c>
      <c r="F34" s="270" t="str">
        <f t="shared" si="5"/>
        <v/>
      </c>
      <c r="G34" s="271" t="str">
        <f t="shared" si="6"/>
        <v/>
      </c>
      <c r="H34" s="244" t="str">
        <f t="shared" si="2"/>
        <v>是</v>
      </c>
    </row>
    <row r="35" ht="27.95" customHeight="1" spans="1:8">
      <c r="A35" s="256"/>
      <c r="B35" s="241" t="s">
        <v>1130</v>
      </c>
      <c r="C35" s="258">
        <v>12800</v>
      </c>
      <c r="D35" s="258"/>
      <c r="E35" s="259">
        <v>6300</v>
      </c>
      <c r="F35" s="270">
        <f t="shared" si="5"/>
        <v>0.4921875</v>
      </c>
      <c r="G35" s="271" t="str">
        <f t="shared" si="6"/>
        <v/>
      </c>
      <c r="H35" s="244" t="str">
        <f t="shared" si="2"/>
        <v>是</v>
      </c>
    </row>
    <row r="36" s="196" customFormat="1" ht="27.95" customHeight="1" spans="1:8">
      <c r="A36" s="256">
        <v>11004</v>
      </c>
      <c r="B36" s="272" t="s">
        <v>1131</v>
      </c>
      <c r="C36" s="58">
        <v>22246</v>
      </c>
      <c r="D36" s="58">
        <v>28000</v>
      </c>
      <c r="E36" s="59">
        <v>26345</v>
      </c>
      <c r="F36" s="273">
        <f t="shared" si="5"/>
        <v>1.18425784410681</v>
      </c>
      <c r="G36" s="269">
        <f t="shared" si="6"/>
        <v>0.940892857142857</v>
      </c>
      <c r="H36" s="31" t="str">
        <f t="shared" si="2"/>
        <v>是</v>
      </c>
    </row>
    <row r="37" s="196" customFormat="1" ht="27.95" customHeight="1" spans="1:8">
      <c r="A37" s="256"/>
      <c r="B37" s="272" t="s">
        <v>1435</v>
      </c>
      <c r="C37" s="58">
        <v>2954</v>
      </c>
      <c r="D37" s="58"/>
      <c r="E37" s="59">
        <v>10304</v>
      </c>
      <c r="F37" s="273">
        <f t="shared" si="5"/>
        <v>3.48815165876777</v>
      </c>
      <c r="G37" s="269" t="str">
        <f t="shared" si="6"/>
        <v/>
      </c>
      <c r="H37" s="31" t="s">
        <v>1091</v>
      </c>
    </row>
    <row r="38" s="196" customFormat="1" ht="27.95" customHeight="1" spans="1:8">
      <c r="A38" s="256">
        <v>11008</v>
      </c>
      <c r="B38" s="272" t="s">
        <v>49</v>
      </c>
      <c r="C38" s="58">
        <v>5572</v>
      </c>
      <c r="D38" s="58">
        <v>4996</v>
      </c>
      <c r="E38" s="59">
        <v>4993</v>
      </c>
      <c r="F38" s="273">
        <f t="shared" si="5"/>
        <v>0.896087580760948</v>
      </c>
      <c r="G38" s="269">
        <f t="shared" si="6"/>
        <v>0.999399519615693</v>
      </c>
      <c r="H38" s="31" t="str">
        <f t="shared" si="2"/>
        <v>是</v>
      </c>
    </row>
    <row r="39" ht="36" customHeight="1" spans="1:8">
      <c r="A39" s="256">
        <v>11009</v>
      </c>
      <c r="B39" s="272" t="s">
        <v>51</v>
      </c>
      <c r="C39" s="258"/>
      <c r="D39" s="258"/>
      <c r="E39" s="59">
        <v>17</v>
      </c>
      <c r="F39" s="270" t="str">
        <f t="shared" si="5"/>
        <v/>
      </c>
      <c r="G39" s="271" t="str">
        <f t="shared" si="6"/>
        <v/>
      </c>
      <c r="H39" s="31" t="str">
        <f t="shared" si="2"/>
        <v>是</v>
      </c>
    </row>
    <row r="40" ht="27.95" customHeight="1" spans="1:8">
      <c r="A40" s="274"/>
      <c r="B40" s="266" t="s">
        <v>55</v>
      </c>
      <c r="C40" s="58">
        <f>SUM(C32:C33,C36:C39)</f>
        <v>49560</v>
      </c>
      <c r="D40" s="58">
        <f t="shared" ref="D40:E40" si="7">SUM(D32:D33,D36:D39)</f>
        <v>47860</v>
      </c>
      <c r="E40" s="59">
        <f t="shared" si="7"/>
        <v>168140</v>
      </c>
      <c r="F40" s="211">
        <f t="shared" si="5"/>
        <v>3.39265536723164</v>
      </c>
      <c r="G40" s="212">
        <f t="shared" si="6"/>
        <v>3.51316339323025</v>
      </c>
      <c r="H40" s="244" t="str">
        <f t="shared" si="2"/>
        <v>是</v>
      </c>
    </row>
  </sheetData>
  <autoFilter ref="A4:H40">
    <filterColumn colId="7">
      <customFilters>
        <customFilter operator="equal" val="是"/>
      </customFilters>
    </filterColumn>
  </autoFilter>
  <mergeCells count="6">
    <mergeCell ref="A1:G1"/>
    <mergeCell ref="D3:E3"/>
    <mergeCell ref="F3:G3"/>
    <mergeCell ref="A3:A4"/>
    <mergeCell ref="B3:B4"/>
    <mergeCell ref="C3:C4"/>
  </mergeCells>
  <conditionalFormatting sqref="B6:B23 B33:B35">
    <cfRule type="expression" dxfId="2" priority="1" stopIfTrue="1">
      <formula>"len($A:$A)=3"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8" fitToHeight="0" orientation="portrait"/>
  <headerFooter alignWithMargins="0">
    <oddFooter>&amp;C&amp;14-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FFFF00"/>
    <pageSetUpPr fitToPage="1"/>
  </sheetPr>
  <dimension ref="A1:K170"/>
  <sheetViews>
    <sheetView showZeros="0" view="pageBreakPreview" zoomScaleNormal="100" zoomScaleSheetLayoutView="100" topLeftCell="B53" workbookViewId="0">
      <selection activeCell="E169" sqref="E169"/>
    </sheetView>
  </sheetViews>
  <sheetFormatPr defaultColWidth="9" defaultRowHeight="14.25"/>
  <cols>
    <col min="1" max="1" width="12.625" style="195" hidden="1" customWidth="1"/>
    <col min="2" max="2" width="44.625" style="198" customWidth="1"/>
    <col min="3" max="4" width="16.625" style="198" customWidth="1"/>
    <col min="5" max="5" width="16.625" style="199" customWidth="1"/>
    <col min="6" max="7" width="16.625" style="200" customWidth="1"/>
    <col min="8" max="8" width="3.75" style="201" customWidth="1"/>
    <col min="9" max="16384" width="9" style="198"/>
  </cols>
  <sheetData>
    <row r="1" ht="35.1" customHeight="1" spans="1:7">
      <c r="A1" s="16" t="str">
        <f>YEAR(封面!$B$7)-1&amp;"年市级政府性基金预算支出决算情况表"</f>
        <v>2018年市级政府性基金预算支出决算情况表</v>
      </c>
      <c r="B1" s="17"/>
      <c r="C1" s="17"/>
      <c r="D1" s="17"/>
      <c r="E1" s="17"/>
      <c r="F1" s="17"/>
      <c r="G1" s="17"/>
    </row>
    <row r="2" ht="20.1" customHeight="1" spans="1:7">
      <c r="A2" s="202"/>
      <c r="B2" s="203" t="s">
        <v>1436</v>
      </c>
      <c r="C2" s="204"/>
      <c r="D2" s="204"/>
      <c r="F2" s="21" t="s">
        <v>7</v>
      </c>
      <c r="G2" s="98"/>
    </row>
    <row r="3" s="193" customFormat="1" ht="36" customHeight="1" spans="1:7">
      <c r="A3" s="205" t="s">
        <v>8</v>
      </c>
      <c r="B3" s="22" t="s">
        <v>9</v>
      </c>
      <c r="C3" s="23" t="str">
        <f>YEAR(封面!$B$7)-2&amp;"年决算数"</f>
        <v>2017年决算数</v>
      </c>
      <c r="D3" s="23" t="str">
        <f>YEAR(封面!$B$7)-1&amp;"年"</f>
        <v>2018年</v>
      </c>
      <c r="E3" s="24"/>
      <c r="F3" s="22" t="s">
        <v>10</v>
      </c>
      <c r="G3" s="22"/>
    </row>
    <row r="4" s="193" customFormat="1" ht="36" customHeight="1" spans="1:10">
      <c r="A4" s="206"/>
      <c r="B4" s="22"/>
      <c r="C4" s="23"/>
      <c r="D4" s="23" t="s">
        <v>12</v>
      </c>
      <c r="E4" s="24" t="s">
        <v>13</v>
      </c>
      <c r="F4" s="23" t="str">
        <f>"为"&amp;YEAR(封面!$B$7)-2&amp;"年决算数%"</f>
        <v>为2017年决算数%</v>
      </c>
      <c r="G4" s="23" t="str">
        <f>"完成"&amp;YEAR(封面!$B$7)-1&amp;"年预算的%"</f>
        <v>完成2018年预算的%</v>
      </c>
      <c r="H4" s="207" t="s">
        <v>11</v>
      </c>
      <c r="I4" s="193" t="s">
        <v>92</v>
      </c>
      <c r="J4" s="193" t="s">
        <v>93</v>
      </c>
    </row>
    <row r="5" s="194" customFormat="1" ht="36" customHeight="1" spans="1:11">
      <c r="A5" s="208" t="s">
        <v>1133</v>
      </c>
      <c r="B5" s="209" t="s">
        <v>1134</v>
      </c>
      <c r="C5" s="210">
        <f>C6</f>
        <v>118</v>
      </c>
      <c r="D5" s="210">
        <f>D6</f>
        <v>0</v>
      </c>
      <c r="E5" s="210">
        <f>E6</f>
        <v>196</v>
      </c>
      <c r="F5" s="211">
        <f t="shared" ref="F5:F68" si="0">IF(C5&lt;&gt;0,E5/C5,"")</f>
        <v>1.66101694915254</v>
      </c>
      <c r="G5" s="212" t="str">
        <f t="shared" ref="G5:G68" si="1">IF(D5&lt;&gt;0,E5/D5,"")</f>
        <v/>
      </c>
      <c r="H5" s="31" t="str">
        <f>IF(B5&lt;&gt;"",IF(SUM(C5:E5,K5)&lt;&gt;0,"是","否"),"是")</f>
        <v>是</v>
      </c>
      <c r="I5" s="194" t="str">
        <f>IF(LEN(A5)&lt;=5,"是","否")</f>
        <v>是</v>
      </c>
      <c r="J5" s="194" t="str">
        <f>IF(LEN(A5)=3,"是","否")</f>
        <v>是</v>
      </c>
      <c r="K5" s="194">
        <f>IF(J5="是",1,"")</f>
        <v>1</v>
      </c>
    </row>
    <row r="6" s="194" customFormat="1" ht="36" hidden="1" customHeight="1" spans="1:11">
      <c r="A6" s="208" t="s">
        <v>1135</v>
      </c>
      <c r="B6" s="213" t="s">
        <v>1136</v>
      </c>
      <c r="C6" s="214">
        <f>SUM(C7:C10)</f>
        <v>118</v>
      </c>
      <c r="D6" s="214">
        <f>SUM(D7:D10)</f>
        <v>0</v>
      </c>
      <c r="E6" s="214">
        <f>SUM(E7:E10)</f>
        <v>196</v>
      </c>
      <c r="F6" s="215">
        <f t="shared" si="0"/>
        <v>1.66101694915254</v>
      </c>
      <c r="G6" s="215" t="str">
        <f t="shared" si="1"/>
        <v/>
      </c>
      <c r="H6" s="31" t="str">
        <f t="shared" ref="H6:H69" si="2">IF(B6&lt;&gt;"",IF(SUM(C6:E6,K6)&lt;&gt;0,"是","否"),"是")</f>
        <v>是</v>
      </c>
      <c r="I6" s="194" t="str">
        <f t="shared" ref="I6:I37" si="3">IF(LEN(A6)&lt;=5,"是","否")</f>
        <v>是</v>
      </c>
      <c r="J6" s="194" t="str">
        <f t="shared" ref="J6:J37" si="4">IF(LEN(A6)=3,"是","否")</f>
        <v>否</v>
      </c>
      <c r="K6" s="194" t="str">
        <f t="shared" ref="K6:K69" si="5">IF(J6="是",1,"")</f>
        <v/>
      </c>
    </row>
    <row r="7" s="195" customFormat="1" ht="36" hidden="1" customHeight="1" spans="1:11">
      <c r="A7" s="216" t="s">
        <v>1137</v>
      </c>
      <c r="B7" s="217" t="s">
        <v>1138</v>
      </c>
      <c r="C7" s="218">
        <v>1</v>
      </c>
      <c r="D7" s="218"/>
      <c r="E7" s="218"/>
      <c r="F7" s="219">
        <f t="shared" si="0"/>
        <v>0</v>
      </c>
      <c r="G7" s="215" t="str">
        <f t="shared" si="1"/>
        <v/>
      </c>
      <c r="H7" s="31" t="str">
        <f t="shared" si="2"/>
        <v>是</v>
      </c>
      <c r="I7" s="194" t="str">
        <f t="shared" si="3"/>
        <v>否</v>
      </c>
      <c r="J7" s="194" t="str">
        <f t="shared" si="4"/>
        <v>否</v>
      </c>
      <c r="K7" s="194" t="str">
        <f t="shared" si="5"/>
        <v/>
      </c>
    </row>
    <row r="8" s="195" customFormat="1" ht="36" hidden="1" customHeight="1" spans="1:11">
      <c r="A8" s="216" t="s">
        <v>1139</v>
      </c>
      <c r="B8" s="217" t="s">
        <v>1140</v>
      </c>
      <c r="C8" s="218">
        <v>10</v>
      </c>
      <c r="D8" s="218"/>
      <c r="E8" s="218"/>
      <c r="F8" s="219">
        <f t="shared" si="0"/>
        <v>0</v>
      </c>
      <c r="G8" s="215" t="str">
        <f t="shared" si="1"/>
        <v/>
      </c>
      <c r="H8" s="31" t="str">
        <f t="shared" si="2"/>
        <v>是</v>
      </c>
      <c r="I8" s="194" t="str">
        <f t="shared" si="3"/>
        <v>否</v>
      </c>
      <c r="J8" s="194" t="str">
        <f t="shared" si="4"/>
        <v>否</v>
      </c>
      <c r="K8" s="194" t="str">
        <f t="shared" si="5"/>
        <v/>
      </c>
    </row>
    <row r="9" s="195" customFormat="1" ht="36" hidden="1" customHeight="1" spans="1:11">
      <c r="A9" s="216" t="s">
        <v>1141</v>
      </c>
      <c r="B9" s="217" t="s">
        <v>1142</v>
      </c>
      <c r="C9" s="218">
        <v>107</v>
      </c>
      <c r="D9" s="218"/>
      <c r="E9" s="218">
        <v>196</v>
      </c>
      <c r="F9" s="219">
        <f t="shared" si="0"/>
        <v>1.83177570093458</v>
      </c>
      <c r="G9" s="215" t="str">
        <f t="shared" si="1"/>
        <v/>
      </c>
      <c r="H9" s="31" t="str">
        <f t="shared" si="2"/>
        <v>是</v>
      </c>
      <c r="I9" s="194" t="str">
        <f t="shared" si="3"/>
        <v>否</v>
      </c>
      <c r="J9" s="194" t="str">
        <f t="shared" si="4"/>
        <v>否</v>
      </c>
      <c r="K9" s="194" t="str">
        <f t="shared" si="5"/>
        <v/>
      </c>
    </row>
    <row r="10" s="195" customFormat="1" ht="36" hidden="1" customHeight="1" spans="1:11">
      <c r="A10" s="216" t="s">
        <v>1143</v>
      </c>
      <c r="B10" s="217" t="s">
        <v>1144</v>
      </c>
      <c r="C10" s="220"/>
      <c r="D10" s="220"/>
      <c r="E10" s="220"/>
      <c r="F10" s="221" t="str">
        <f t="shared" si="0"/>
        <v/>
      </c>
      <c r="G10" s="215" t="str">
        <f t="shared" si="1"/>
        <v/>
      </c>
      <c r="H10" s="31" t="str">
        <f t="shared" si="2"/>
        <v>否</v>
      </c>
      <c r="I10" s="194" t="str">
        <f t="shared" si="3"/>
        <v>否</v>
      </c>
      <c r="J10" s="194" t="str">
        <f t="shared" si="4"/>
        <v>否</v>
      </c>
      <c r="K10" s="194" t="str">
        <f t="shared" si="5"/>
        <v/>
      </c>
    </row>
    <row r="11" s="194" customFormat="1" ht="36" customHeight="1" spans="1:11">
      <c r="A11" s="208" t="s">
        <v>1145</v>
      </c>
      <c r="B11" s="209" t="s">
        <v>1146</v>
      </c>
      <c r="C11" s="210">
        <f>SUM(C12,C16)</f>
        <v>15</v>
      </c>
      <c r="D11" s="210">
        <f>SUM(D12,D16)</f>
        <v>80</v>
      </c>
      <c r="E11" s="210">
        <f>SUM(E12,E16)</f>
        <v>0</v>
      </c>
      <c r="F11" s="211">
        <f t="shared" si="0"/>
        <v>0</v>
      </c>
      <c r="G11" s="211">
        <f t="shared" si="1"/>
        <v>0</v>
      </c>
      <c r="H11" s="31" t="str">
        <f t="shared" si="2"/>
        <v>是</v>
      </c>
      <c r="I11" s="194" t="str">
        <f t="shared" si="3"/>
        <v>是</v>
      </c>
      <c r="J11" s="194" t="str">
        <f t="shared" si="4"/>
        <v>是</v>
      </c>
      <c r="K11" s="194">
        <f t="shared" si="5"/>
        <v>1</v>
      </c>
    </row>
    <row r="12" s="194" customFormat="1" ht="36" hidden="1" customHeight="1" spans="1:11">
      <c r="A12" s="208" t="s">
        <v>1147</v>
      </c>
      <c r="B12" s="213" t="s">
        <v>1148</v>
      </c>
      <c r="C12" s="214">
        <f>SUM(C13:C15)</f>
        <v>15</v>
      </c>
      <c r="D12" s="214">
        <f>SUM(D13:D15)</f>
        <v>0</v>
      </c>
      <c r="E12" s="214">
        <f>SUM(E13:E15)</f>
        <v>0</v>
      </c>
      <c r="F12" s="215">
        <f t="shared" si="0"/>
        <v>0</v>
      </c>
      <c r="G12" s="215" t="str">
        <f t="shared" si="1"/>
        <v/>
      </c>
      <c r="H12" s="31" t="str">
        <f t="shared" si="2"/>
        <v>是</v>
      </c>
      <c r="I12" s="194" t="str">
        <f t="shared" si="3"/>
        <v>是</v>
      </c>
      <c r="J12" s="194" t="str">
        <f t="shared" si="4"/>
        <v>否</v>
      </c>
      <c r="K12" s="194" t="str">
        <f t="shared" si="5"/>
        <v/>
      </c>
    </row>
    <row r="13" s="195" customFormat="1" ht="36" hidden="1" customHeight="1" spans="1:11">
      <c r="A13" s="216" t="s">
        <v>1149</v>
      </c>
      <c r="B13" s="217" t="s">
        <v>1150</v>
      </c>
      <c r="C13" s="220"/>
      <c r="D13" s="220"/>
      <c r="E13" s="220"/>
      <c r="F13" s="219" t="str">
        <f t="shared" si="0"/>
        <v/>
      </c>
      <c r="G13" s="215" t="str">
        <f t="shared" si="1"/>
        <v/>
      </c>
      <c r="H13" s="31" t="str">
        <f t="shared" si="2"/>
        <v>否</v>
      </c>
      <c r="I13" s="194" t="str">
        <f t="shared" si="3"/>
        <v>否</v>
      </c>
      <c r="J13" s="194" t="str">
        <f t="shared" si="4"/>
        <v>否</v>
      </c>
      <c r="K13" s="194" t="str">
        <f t="shared" si="5"/>
        <v/>
      </c>
    </row>
    <row r="14" s="195" customFormat="1" ht="36" hidden="1" customHeight="1" spans="1:11">
      <c r="A14" s="216" t="s">
        <v>1151</v>
      </c>
      <c r="B14" s="217" t="s">
        <v>1152</v>
      </c>
      <c r="C14" s="220"/>
      <c r="D14" s="220"/>
      <c r="E14" s="220"/>
      <c r="F14" s="219" t="str">
        <f t="shared" si="0"/>
        <v/>
      </c>
      <c r="G14" s="215" t="str">
        <f t="shared" si="1"/>
        <v/>
      </c>
      <c r="H14" s="31" t="str">
        <f t="shared" si="2"/>
        <v>否</v>
      </c>
      <c r="I14" s="194" t="str">
        <f t="shared" si="3"/>
        <v>否</v>
      </c>
      <c r="J14" s="194" t="str">
        <f t="shared" si="4"/>
        <v>否</v>
      </c>
      <c r="K14" s="194" t="str">
        <f t="shared" si="5"/>
        <v/>
      </c>
    </row>
    <row r="15" s="195" customFormat="1" ht="36" hidden="1" customHeight="1" spans="1:11">
      <c r="A15" s="216" t="s">
        <v>1153</v>
      </c>
      <c r="B15" s="217" t="s">
        <v>1154</v>
      </c>
      <c r="C15" s="218">
        <v>15</v>
      </c>
      <c r="D15" s="218"/>
      <c r="E15" s="218"/>
      <c r="F15" s="219">
        <f t="shared" si="0"/>
        <v>0</v>
      </c>
      <c r="G15" s="215" t="str">
        <f t="shared" si="1"/>
        <v/>
      </c>
      <c r="H15" s="31" t="str">
        <f t="shared" si="2"/>
        <v>是</v>
      </c>
      <c r="I15" s="194" t="str">
        <f t="shared" si="3"/>
        <v>否</v>
      </c>
      <c r="J15" s="194" t="str">
        <f t="shared" si="4"/>
        <v>否</v>
      </c>
      <c r="K15" s="194" t="str">
        <f t="shared" si="5"/>
        <v/>
      </c>
    </row>
    <row r="16" s="194" customFormat="1" ht="36" hidden="1" customHeight="1" spans="1:11">
      <c r="A16" s="208" t="s">
        <v>1155</v>
      </c>
      <c r="B16" s="213" t="s">
        <v>1156</v>
      </c>
      <c r="C16" s="214">
        <f>SUM(C17:C19)</f>
        <v>0</v>
      </c>
      <c r="D16" s="214">
        <f>SUM(D17:D19)</f>
        <v>80</v>
      </c>
      <c r="E16" s="214">
        <f>SUM(E17:E19)</f>
        <v>0</v>
      </c>
      <c r="F16" s="215" t="str">
        <f t="shared" si="0"/>
        <v/>
      </c>
      <c r="G16" s="215">
        <f t="shared" si="1"/>
        <v>0</v>
      </c>
      <c r="H16" s="31" t="str">
        <f t="shared" si="2"/>
        <v>是</v>
      </c>
      <c r="I16" s="194" t="str">
        <f t="shared" si="3"/>
        <v>是</v>
      </c>
      <c r="J16" s="194" t="str">
        <f t="shared" si="4"/>
        <v>否</v>
      </c>
      <c r="K16" s="194" t="str">
        <f t="shared" si="5"/>
        <v/>
      </c>
    </row>
    <row r="17" s="195" customFormat="1" ht="36" hidden="1" customHeight="1" spans="1:11">
      <c r="A17" s="216" t="s">
        <v>1157</v>
      </c>
      <c r="B17" s="217" t="s">
        <v>1150</v>
      </c>
      <c r="C17" s="220"/>
      <c r="D17" s="220"/>
      <c r="E17" s="220"/>
      <c r="F17" s="219" t="str">
        <f t="shared" si="0"/>
        <v/>
      </c>
      <c r="G17" s="215" t="str">
        <f t="shared" si="1"/>
        <v/>
      </c>
      <c r="H17" s="31" t="str">
        <f t="shared" si="2"/>
        <v>否</v>
      </c>
      <c r="I17" s="194" t="str">
        <f t="shared" si="3"/>
        <v>否</v>
      </c>
      <c r="J17" s="194" t="str">
        <f t="shared" si="4"/>
        <v>否</v>
      </c>
      <c r="K17" s="194" t="str">
        <f t="shared" si="5"/>
        <v/>
      </c>
    </row>
    <row r="18" s="195" customFormat="1" ht="36" hidden="1" customHeight="1" spans="1:11">
      <c r="A18" s="216" t="s">
        <v>1158</v>
      </c>
      <c r="B18" s="217" t="s">
        <v>1152</v>
      </c>
      <c r="C18" s="220"/>
      <c r="D18" s="220"/>
      <c r="E18" s="220"/>
      <c r="F18" s="219" t="str">
        <f t="shared" si="0"/>
        <v/>
      </c>
      <c r="G18" s="215" t="str">
        <f t="shared" si="1"/>
        <v/>
      </c>
      <c r="H18" s="31" t="str">
        <f t="shared" si="2"/>
        <v>否</v>
      </c>
      <c r="I18" s="194" t="str">
        <f t="shared" si="3"/>
        <v>否</v>
      </c>
      <c r="J18" s="194" t="str">
        <f t="shared" si="4"/>
        <v>否</v>
      </c>
      <c r="K18" s="194" t="str">
        <f t="shared" si="5"/>
        <v/>
      </c>
    </row>
    <row r="19" s="195" customFormat="1" ht="36" hidden="1" customHeight="1" spans="1:11">
      <c r="A19" s="216" t="s">
        <v>1159</v>
      </c>
      <c r="B19" s="217" t="s">
        <v>1160</v>
      </c>
      <c r="C19" s="218"/>
      <c r="D19" s="218">
        <v>80</v>
      </c>
      <c r="E19" s="218"/>
      <c r="F19" s="219" t="str">
        <f t="shared" si="0"/>
        <v/>
      </c>
      <c r="G19" s="215">
        <f t="shared" si="1"/>
        <v>0</v>
      </c>
      <c r="H19" s="31" t="str">
        <f t="shared" si="2"/>
        <v>是</v>
      </c>
      <c r="I19" s="194" t="str">
        <f t="shared" si="3"/>
        <v>否</v>
      </c>
      <c r="J19" s="194" t="str">
        <f t="shared" si="4"/>
        <v>否</v>
      </c>
      <c r="K19" s="194" t="str">
        <f t="shared" si="5"/>
        <v/>
      </c>
    </row>
    <row r="20" s="194" customFormat="1" ht="36" customHeight="1" spans="1:11">
      <c r="A20" s="208" t="s">
        <v>1161</v>
      </c>
      <c r="B20" s="209" t="s">
        <v>1162</v>
      </c>
      <c r="C20" s="210">
        <f>SUM(C21:C22)</f>
        <v>0</v>
      </c>
      <c r="D20" s="210">
        <f>SUM(D21:D22)</f>
        <v>0</v>
      </c>
      <c r="E20" s="210">
        <f>SUM(E21:E22)</f>
        <v>0</v>
      </c>
      <c r="F20" s="211" t="str">
        <f t="shared" si="0"/>
        <v/>
      </c>
      <c r="G20" s="211" t="str">
        <f t="shared" si="1"/>
        <v/>
      </c>
      <c r="H20" s="31" t="str">
        <f t="shared" si="2"/>
        <v>是</v>
      </c>
      <c r="I20" s="194" t="str">
        <f t="shared" si="3"/>
        <v>是</v>
      </c>
      <c r="J20" s="194" t="str">
        <f t="shared" si="4"/>
        <v>是</v>
      </c>
      <c r="K20" s="194">
        <f t="shared" si="5"/>
        <v>1</v>
      </c>
    </row>
    <row r="21" ht="36" hidden="1" customHeight="1" spans="1:11">
      <c r="A21" s="216" t="s">
        <v>1163</v>
      </c>
      <c r="B21" s="213" t="s">
        <v>1164</v>
      </c>
      <c r="C21" s="220"/>
      <c r="D21" s="220"/>
      <c r="E21" s="220"/>
      <c r="F21" s="215" t="str">
        <f t="shared" si="0"/>
        <v/>
      </c>
      <c r="G21" s="215" t="str">
        <f t="shared" si="1"/>
        <v/>
      </c>
      <c r="H21" s="31" t="str">
        <f t="shared" si="2"/>
        <v>否</v>
      </c>
      <c r="I21" s="194" t="str">
        <f t="shared" si="3"/>
        <v>是</v>
      </c>
      <c r="J21" s="194" t="str">
        <f t="shared" si="4"/>
        <v>否</v>
      </c>
      <c r="K21" s="194" t="str">
        <f t="shared" si="5"/>
        <v/>
      </c>
    </row>
    <row r="22" s="194" customFormat="1" ht="36" hidden="1" customHeight="1" spans="1:11">
      <c r="A22" s="208" t="s">
        <v>1165</v>
      </c>
      <c r="B22" s="213" t="s">
        <v>1166</v>
      </c>
      <c r="C22" s="222">
        <f>SUM(C23:C26)</f>
        <v>0</v>
      </c>
      <c r="D22" s="222">
        <f>SUM(D23:D26)</f>
        <v>0</v>
      </c>
      <c r="E22" s="222">
        <f>SUM(E23:E26)</f>
        <v>0</v>
      </c>
      <c r="F22" s="215" t="str">
        <f t="shared" si="0"/>
        <v/>
      </c>
      <c r="G22" s="215" t="str">
        <f t="shared" si="1"/>
        <v/>
      </c>
      <c r="H22" s="31" t="str">
        <f t="shared" si="2"/>
        <v>否</v>
      </c>
      <c r="I22" s="194" t="str">
        <f t="shared" si="3"/>
        <v>是</v>
      </c>
      <c r="J22" s="194" t="str">
        <f t="shared" si="4"/>
        <v>否</v>
      </c>
      <c r="K22" s="194" t="str">
        <f t="shared" si="5"/>
        <v/>
      </c>
    </row>
    <row r="23" s="195" customFormat="1" ht="36" hidden="1" customHeight="1" spans="1:11">
      <c r="A23" s="223" t="s">
        <v>1167</v>
      </c>
      <c r="B23" s="217" t="s">
        <v>1168</v>
      </c>
      <c r="C23" s="220"/>
      <c r="D23" s="220"/>
      <c r="E23" s="220"/>
      <c r="F23" s="219" t="str">
        <f t="shared" si="0"/>
        <v/>
      </c>
      <c r="G23" s="219" t="str">
        <f t="shared" si="1"/>
        <v/>
      </c>
      <c r="H23" s="31" t="str">
        <f t="shared" si="2"/>
        <v>否</v>
      </c>
      <c r="I23" s="194" t="str">
        <f t="shared" si="3"/>
        <v>否</v>
      </c>
      <c r="J23" s="194" t="str">
        <f t="shared" si="4"/>
        <v>否</v>
      </c>
      <c r="K23" s="194" t="str">
        <f t="shared" si="5"/>
        <v/>
      </c>
    </row>
    <row r="24" s="195" customFormat="1" ht="36" hidden="1" customHeight="1" spans="1:11">
      <c r="A24" s="216" t="s">
        <v>1169</v>
      </c>
      <c r="B24" s="217" t="s">
        <v>1170</v>
      </c>
      <c r="C24" s="220"/>
      <c r="D24" s="220"/>
      <c r="E24" s="220"/>
      <c r="F24" s="221" t="str">
        <f t="shared" si="0"/>
        <v/>
      </c>
      <c r="G24" s="221" t="str">
        <f t="shared" si="1"/>
        <v/>
      </c>
      <c r="H24" s="31" t="str">
        <f t="shared" si="2"/>
        <v>否</v>
      </c>
      <c r="I24" s="194" t="str">
        <f t="shared" si="3"/>
        <v>否</v>
      </c>
      <c r="J24" s="194" t="str">
        <f t="shared" si="4"/>
        <v>否</v>
      </c>
      <c r="K24" s="194" t="str">
        <f t="shared" si="5"/>
        <v/>
      </c>
    </row>
    <row r="25" s="195" customFormat="1" ht="36" hidden="1" customHeight="1" spans="1:11">
      <c r="A25" s="216" t="s">
        <v>1171</v>
      </c>
      <c r="B25" s="217" t="s">
        <v>1172</v>
      </c>
      <c r="C25" s="220"/>
      <c r="D25" s="220"/>
      <c r="E25" s="220"/>
      <c r="F25" s="219" t="str">
        <f t="shared" si="0"/>
        <v/>
      </c>
      <c r="G25" s="219" t="str">
        <f t="shared" si="1"/>
        <v/>
      </c>
      <c r="H25" s="31" t="str">
        <f t="shared" si="2"/>
        <v>否</v>
      </c>
      <c r="I25" s="194" t="str">
        <f t="shared" si="3"/>
        <v>否</v>
      </c>
      <c r="J25" s="194" t="str">
        <f t="shared" si="4"/>
        <v>否</v>
      </c>
      <c r="K25" s="194" t="str">
        <f t="shared" si="5"/>
        <v/>
      </c>
    </row>
    <row r="26" s="195" customFormat="1" ht="36" hidden="1" customHeight="1" spans="1:11">
      <c r="A26" s="216" t="s">
        <v>1173</v>
      </c>
      <c r="B26" s="217" t="s">
        <v>1174</v>
      </c>
      <c r="C26" s="220"/>
      <c r="D26" s="220"/>
      <c r="E26" s="220"/>
      <c r="F26" s="219" t="str">
        <f t="shared" si="0"/>
        <v/>
      </c>
      <c r="G26" s="219" t="str">
        <f t="shared" si="1"/>
        <v/>
      </c>
      <c r="H26" s="31" t="str">
        <f t="shared" si="2"/>
        <v>否</v>
      </c>
      <c r="I26" s="194" t="str">
        <f t="shared" si="3"/>
        <v>否</v>
      </c>
      <c r="J26" s="194" t="str">
        <f t="shared" si="4"/>
        <v>否</v>
      </c>
      <c r="K26" s="194" t="str">
        <f t="shared" si="5"/>
        <v/>
      </c>
    </row>
    <row r="27" s="194" customFormat="1" ht="36" customHeight="1" spans="1:11">
      <c r="A27" s="208" t="s">
        <v>1175</v>
      </c>
      <c r="B27" s="209" t="s">
        <v>1176</v>
      </c>
      <c r="C27" s="210">
        <f>SUM(C28,C41,C45,C46,C52)</f>
        <v>1312</v>
      </c>
      <c r="D27" s="210">
        <f>SUM(D28,D41,D45,D46,D52)</f>
        <v>12786</v>
      </c>
      <c r="E27" s="210">
        <f>SUM(E28,E41,E45,E46,E52)</f>
        <v>84675</v>
      </c>
      <c r="F27" s="211">
        <f t="shared" si="0"/>
        <v>64.5388719512195</v>
      </c>
      <c r="G27" s="211">
        <f t="shared" si="1"/>
        <v>6.62247770999531</v>
      </c>
      <c r="H27" s="31" t="str">
        <f t="shared" si="2"/>
        <v>是</v>
      </c>
      <c r="I27" s="194" t="str">
        <f t="shared" si="3"/>
        <v>是</v>
      </c>
      <c r="J27" s="194" t="str">
        <f t="shared" si="4"/>
        <v>是</v>
      </c>
      <c r="K27" s="194">
        <f t="shared" si="5"/>
        <v>1</v>
      </c>
    </row>
    <row r="28" s="194" customFormat="1" ht="36" hidden="1" customHeight="1" spans="1:11">
      <c r="A28" s="208" t="s">
        <v>1177</v>
      </c>
      <c r="B28" s="213" t="s">
        <v>1178</v>
      </c>
      <c r="C28" s="214">
        <f>SUM(C29:C40)</f>
        <v>1310</v>
      </c>
      <c r="D28" s="214">
        <f>SUM(D29:D40)</f>
        <v>12686</v>
      </c>
      <c r="E28" s="214">
        <f>SUM(E29:E40)</f>
        <v>84675</v>
      </c>
      <c r="F28" s="215">
        <f t="shared" si="0"/>
        <v>64.6374045801527</v>
      </c>
      <c r="G28" s="215">
        <f t="shared" si="1"/>
        <v>6.67468075043355</v>
      </c>
      <c r="H28" s="31" t="str">
        <f t="shared" si="2"/>
        <v>是</v>
      </c>
      <c r="I28" s="194" t="str">
        <f t="shared" si="3"/>
        <v>是</v>
      </c>
      <c r="J28" s="194" t="str">
        <f t="shared" si="4"/>
        <v>否</v>
      </c>
      <c r="K28" s="194" t="str">
        <f t="shared" si="5"/>
        <v/>
      </c>
    </row>
    <row r="29" s="195" customFormat="1" ht="36" hidden="1" customHeight="1" spans="1:11">
      <c r="A29" s="216" t="s">
        <v>1179</v>
      </c>
      <c r="B29" s="217" t="s">
        <v>1180</v>
      </c>
      <c r="C29" s="218">
        <v>100</v>
      </c>
      <c r="D29" s="218">
        <v>4546</v>
      </c>
      <c r="E29" s="218">
        <v>7018</v>
      </c>
      <c r="F29" s="219">
        <f t="shared" si="0"/>
        <v>70.18</v>
      </c>
      <c r="G29" s="215">
        <f t="shared" si="1"/>
        <v>1.54377474703036</v>
      </c>
      <c r="H29" s="31" t="str">
        <f t="shared" si="2"/>
        <v>是</v>
      </c>
      <c r="I29" s="194" t="str">
        <f t="shared" si="3"/>
        <v>否</v>
      </c>
      <c r="J29" s="194" t="str">
        <f t="shared" si="4"/>
        <v>否</v>
      </c>
      <c r="K29" s="194" t="str">
        <f t="shared" si="5"/>
        <v/>
      </c>
    </row>
    <row r="30" s="196" customFormat="1" ht="36" hidden="1" customHeight="1" spans="1:11">
      <c r="A30" s="216" t="s">
        <v>1181</v>
      </c>
      <c r="B30" s="217" t="s">
        <v>1182</v>
      </c>
      <c r="C30" s="218"/>
      <c r="D30" s="218">
        <v>4500</v>
      </c>
      <c r="E30" s="218"/>
      <c r="F30" s="219" t="str">
        <f t="shared" si="0"/>
        <v/>
      </c>
      <c r="G30" s="215">
        <f t="shared" si="1"/>
        <v>0</v>
      </c>
      <c r="H30" s="31" t="str">
        <f t="shared" si="2"/>
        <v>是</v>
      </c>
      <c r="I30" s="194" t="str">
        <f t="shared" si="3"/>
        <v>否</v>
      </c>
      <c r="J30" s="194" t="str">
        <f t="shared" si="4"/>
        <v>否</v>
      </c>
      <c r="K30" s="194" t="str">
        <f t="shared" si="5"/>
        <v/>
      </c>
    </row>
    <row r="31" s="195" customFormat="1" ht="36" hidden="1" customHeight="1" spans="1:11">
      <c r="A31" s="216" t="s">
        <v>1183</v>
      </c>
      <c r="B31" s="217" t="s">
        <v>1184</v>
      </c>
      <c r="C31" s="220"/>
      <c r="D31" s="220"/>
      <c r="E31" s="220"/>
      <c r="F31" s="219" t="str">
        <f t="shared" si="0"/>
        <v/>
      </c>
      <c r="G31" s="215" t="str">
        <f t="shared" si="1"/>
        <v/>
      </c>
      <c r="H31" s="31" t="str">
        <f t="shared" si="2"/>
        <v>否</v>
      </c>
      <c r="I31" s="194" t="str">
        <f t="shared" si="3"/>
        <v>否</v>
      </c>
      <c r="J31" s="194" t="str">
        <f t="shared" si="4"/>
        <v>否</v>
      </c>
      <c r="K31" s="194" t="str">
        <f t="shared" si="5"/>
        <v/>
      </c>
    </row>
    <row r="32" s="195" customFormat="1" ht="36" hidden="1" customHeight="1" spans="1:11">
      <c r="A32" s="216" t="s">
        <v>1185</v>
      </c>
      <c r="B32" s="217" t="s">
        <v>1186</v>
      </c>
      <c r="C32" s="220"/>
      <c r="D32" s="220"/>
      <c r="E32" s="220"/>
      <c r="F32" s="219" t="str">
        <f t="shared" si="0"/>
        <v/>
      </c>
      <c r="G32" s="215" t="str">
        <f t="shared" si="1"/>
        <v/>
      </c>
      <c r="H32" s="31" t="str">
        <f t="shared" si="2"/>
        <v>否</v>
      </c>
      <c r="I32" s="194" t="str">
        <f t="shared" si="3"/>
        <v>否</v>
      </c>
      <c r="J32" s="194" t="str">
        <f t="shared" si="4"/>
        <v>否</v>
      </c>
      <c r="K32" s="194" t="str">
        <f t="shared" si="5"/>
        <v/>
      </c>
    </row>
    <row r="33" s="195" customFormat="1" ht="36" hidden="1" customHeight="1" spans="1:11">
      <c r="A33" s="216" t="s">
        <v>1187</v>
      </c>
      <c r="B33" s="217" t="s">
        <v>1188</v>
      </c>
      <c r="C33" s="218">
        <v>1190</v>
      </c>
      <c r="D33" s="218">
        <v>1750</v>
      </c>
      <c r="E33" s="218">
        <v>531</v>
      </c>
      <c r="F33" s="219">
        <f t="shared" si="0"/>
        <v>0.446218487394958</v>
      </c>
      <c r="G33" s="215">
        <f t="shared" si="1"/>
        <v>0.303428571428571</v>
      </c>
      <c r="H33" s="31" t="str">
        <f t="shared" si="2"/>
        <v>是</v>
      </c>
      <c r="I33" s="194" t="str">
        <f t="shared" si="3"/>
        <v>否</v>
      </c>
      <c r="J33" s="194" t="str">
        <f t="shared" si="4"/>
        <v>否</v>
      </c>
      <c r="K33" s="194" t="str">
        <f t="shared" si="5"/>
        <v/>
      </c>
    </row>
    <row r="34" s="195" customFormat="1" ht="36" hidden="1" customHeight="1" spans="1:11">
      <c r="A34" s="216" t="s">
        <v>1189</v>
      </c>
      <c r="B34" s="217" t="s">
        <v>1190</v>
      </c>
      <c r="C34" s="218">
        <v>17</v>
      </c>
      <c r="D34" s="218">
        <v>90</v>
      </c>
      <c r="E34" s="218">
        <v>126</v>
      </c>
      <c r="F34" s="219">
        <f t="shared" si="0"/>
        <v>7.41176470588235</v>
      </c>
      <c r="G34" s="215">
        <f t="shared" si="1"/>
        <v>1.4</v>
      </c>
      <c r="H34" s="31" t="str">
        <f t="shared" si="2"/>
        <v>是</v>
      </c>
      <c r="I34" s="194" t="str">
        <f t="shared" si="3"/>
        <v>否</v>
      </c>
      <c r="J34" s="194" t="str">
        <f t="shared" si="4"/>
        <v>否</v>
      </c>
      <c r="K34" s="194" t="str">
        <f t="shared" si="5"/>
        <v/>
      </c>
    </row>
    <row r="35" s="195" customFormat="1" ht="36" hidden="1" customHeight="1" spans="1:11">
      <c r="A35" s="216" t="s">
        <v>1191</v>
      </c>
      <c r="B35" s="217" t="s">
        <v>1192</v>
      </c>
      <c r="C35" s="218">
        <v>3</v>
      </c>
      <c r="D35" s="218"/>
      <c r="E35" s="218"/>
      <c r="F35" s="219">
        <f t="shared" si="0"/>
        <v>0</v>
      </c>
      <c r="G35" s="215" t="str">
        <f t="shared" si="1"/>
        <v/>
      </c>
      <c r="H35" s="31" t="str">
        <f t="shared" si="2"/>
        <v>是</v>
      </c>
      <c r="I35" s="194" t="str">
        <f t="shared" si="3"/>
        <v>否</v>
      </c>
      <c r="J35" s="194" t="str">
        <f t="shared" si="4"/>
        <v>否</v>
      </c>
      <c r="K35" s="194" t="str">
        <f t="shared" si="5"/>
        <v/>
      </c>
    </row>
    <row r="36" s="195" customFormat="1" ht="36" hidden="1" customHeight="1" spans="1:11">
      <c r="A36" s="216" t="s">
        <v>1193</v>
      </c>
      <c r="B36" s="217" t="s">
        <v>1194</v>
      </c>
      <c r="C36" s="220"/>
      <c r="D36" s="220"/>
      <c r="E36" s="220"/>
      <c r="F36" s="219" t="str">
        <f t="shared" si="0"/>
        <v/>
      </c>
      <c r="G36" s="215" t="str">
        <f t="shared" si="1"/>
        <v/>
      </c>
      <c r="H36" s="31" t="str">
        <f t="shared" si="2"/>
        <v>否</v>
      </c>
      <c r="I36" s="194" t="str">
        <f t="shared" si="3"/>
        <v>否</v>
      </c>
      <c r="J36" s="194" t="str">
        <f t="shared" si="4"/>
        <v>否</v>
      </c>
      <c r="K36" s="194" t="str">
        <f t="shared" si="5"/>
        <v/>
      </c>
    </row>
    <row r="37" s="195" customFormat="1" ht="36" hidden="1" customHeight="1" spans="1:11">
      <c r="A37" s="216" t="s">
        <v>1195</v>
      </c>
      <c r="B37" s="217" t="s">
        <v>1196</v>
      </c>
      <c r="C37" s="220"/>
      <c r="D37" s="220"/>
      <c r="E37" s="220"/>
      <c r="F37" s="219" t="str">
        <f t="shared" si="0"/>
        <v/>
      </c>
      <c r="G37" s="215" t="str">
        <f t="shared" si="1"/>
        <v/>
      </c>
      <c r="H37" s="31" t="str">
        <f t="shared" si="2"/>
        <v>否</v>
      </c>
      <c r="I37" s="194" t="str">
        <f t="shared" si="3"/>
        <v>否</v>
      </c>
      <c r="J37" s="194" t="str">
        <f t="shared" si="4"/>
        <v>否</v>
      </c>
      <c r="K37" s="194" t="str">
        <f t="shared" si="5"/>
        <v/>
      </c>
    </row>
    <row r="38" s="196" customFormat="1" ht="36" hidden="1" customHeight="1" spans="1:11">
      <c r="A38" s="216" t="s">
        <v>1197</v>
      </c>
      <c r="B38" s="217" t="s">
        <v>1198</v>
      </c>
      <c r="C38" s="220"/>
      <c r="D38" s="220"/>
      <c r="E38" s="220"/>
      <c r="F38" s="219" t="str">
        <f t="shared" si="0"/>
        <v/>
      </c>
      <c r="G38" s="215" t="str">
        <f t="shared" si="1"/>
        <v/>
      </c>
      <c r="H38" s="31" t="str">
        <f t="shared" si="2"/>
        <v>否</v>
      </c>
      <c r="I38" s="194"/>
      <c r="J38" s="194" t="str">
        <f t="shared" ref="J38:J69" si="6">IF(LEN(A38)=3,"是","否")</f>
        <v>否</v>
      </c>
      <c r="K38" s="194" t="str">
        <f t="shared" si="5"/>
        <v/>
      </c>
    </row>
    <row r="39" s="195" customFormat="1" ht="36" hidden="1" customHeight="1" spans="1:11">
      <c r="A39" s="216" t="s">
        <v>1199</v>
      </c>
      <c r="B39" s="217" t="s">
        <v>1200</v>
      </c>
      <c r="C39" s="220"/>
      <c r="D39" s="220"/>
      <c r="E39" s="220"/>
      <c r="F39" s="219" t="str">
        <f t="shared" si="0"/>
        <v/>
      </c>
      <c r="G39" s="215" t="str">
        <f t="shared" si="1"/>
        <v/>
      </c>
      <c r="H39" s="31" t="str">
        <f t="shared" si="2"/>
        <v>否</v>
      </c>
      <c r="I39" s="194" t="str">
        <f t="shared" ref="I39:I69" si="7">IF(LEN(A39)&lt;=5,"是","否")</f>
        <v>否</v>
      </c>
      <c r="J39" s="194" t="str">
        <f t="shared" si="6"/>
        <v>否</v>
      </c>
      <c r="K39" s="194" t="str">
        <f t="shared" si="5"/>
        <v/>
      </c>
    </row>
    <row r="40" s="195" customFormat="1" ht="36" hidden="1" customHeight="1" spans="1:11">
      <c r="A40" s="216" t="s">
        <v>1201</v>
      </c>
      <c r="B40" s="217" t="s">
        <v>1202</v>
      </c>
      <c r="C40" s="218"/>
      <c r="D40" s="218">
        <v>1800</v>
      </c>
      <c r="E40" s="218">
        <v>77000</v>
      </c>
      <c r="F40" s="219" t="str">
        <f t="shared" si="0"/>
        <v/>
      </c>
      <c r="G40" s="215">
        <f t="shared" si="1"/>
        <v>42.7777777777778</v>
      </c>
      <c r="H40" s="31" t="str">
        <f t="shared" si="2"/>
        <v>是</v>
      </c>
      <c r="I40" s="194" t="str">
        <f t="shared" si="7"/>
        <v>否</v>
      </c>
      <c r="J40" s="194" t="str">
        <f t="shared" si="6"/>
        <v>否</v>
      </c>
      <c r="K40" s="194" t="str">
        <f t="shared" si="5"/>
        <v/>
      </c>
    </row>
    <row r="41" s="194" customFormat="1" ht="36" hidden="1" customHeight="1" spans="1:11">
      <c r="A41" s="208" t="s">
        <v>1203</v>
      </c>
      <c r="B41" s="213" t="s">
        <v>1204</v>
      </c>
      <c r="C41" s="222">
        <f>SUM(C42:C44)</f>
        <v>0</v>
      </c>
      <c r="D41" s="222">
        <f>SUM(D42:D44)</f>
        <v>0</v>
      </c>
      <c r="E41" s="222">
        <f>SUM(E42:E44)</f>
        <v>0</v>
      </c>
      <c r="F41" s="215" t="str">
        <f t="shared" si="0"/>
        <v/>
      </c>
      <c r="G41" s="215" t="str">
        <f t="shared" si="1"/>
        <v/>
      </c>
      <c r="H41" s="31" t="str">
        <f t="shared" si="2"/>
        <v>否</v>
      </c>
      <c r="I41" s="194" t="str">
        <f t="shared" si="7"/>
        <v>是</v>
      </c>
      <c r="J41" s="194" t="str">
        <f t="shared" si="6"/>
        <v>否</v>
      </c>
      <c r="K41" s="194" t="str">
        <f t="shared" si="5"/>
        <v/>
      </c>
    </row>
    <row r="42" s="195" customFormat="1" ht="36" hidden="1" customHeight="1" spans="1:11">
      <c r="A42" s="216" t="s">
        <v>1205</v>
      </c>
      <c r="B42" s="217" t="s">
        <v>1180</v>
      </c>
      <c r="C42" s="220"/>
      <c r="D42" s="220"/>
      <c r="E42" s="220"/>
      <c r="F42" s="219" t="str">
        <f t="shared" si="0"/>
        <v/>
      </c>
      <c r="G42" s="215" t="str">
        <f t="shared" si="1"/>
        <v/>
      </c>
      <c r="H42" s="31" t="str">
        <f t="shared" si="2"/>
        <v>否</v>
      </c>
      <c r="I42" s="194" t="str">
        <f t="shared" si="7"/>
        <v>否</v>
      </c>
      <c r="J42" s="194" t="str">
        <f t="shared" si="6"/>
        <v>否</v>
      </c>
      <c r="K42" s="194" t="str">
        <f t="shared" si="5"/>
        <v/>
      </c>
    </row>
    <row r="43" s="195" customFormat="1" ht="36" hidden="1" customHeight="1" spans="1:11">
      <c r="A43" s="216" t="s">
        <v>1206</v>
      </c>
      <c r="B43" s="217" t="s">
        <v>1182</v>
      </c>
      <c r="C43" s="220"/>
      <c r="D43" s="220"/>
      <c r="E43" s="220"/>
      <c r="F43" s="219" t="str">
        <f t="shared" si="0"/>
        <v/>
      </c>
      <c r="G43" s="219" t="str">
        <f t="shared" si="1"/>
        <v/>
      </c>
      <c r="H43" s="31" t="str">
        <f t="shared" si="2"/>
        <v>否</v>
      </c>
      <c r="I43" s="194" t="str">
        <f t="shared" si="7"/>
        <v>否</v>
      </c>
      <c r="J43" s="194" t="str">
        <f t="shared" si="6"/>
        <v>否</v>
      </c>
      <c r="K43" s="194" t="str">
        <f t="shared" si="5"/>
        <v/>
      </c>
    </row>
    <row r="44" s="195" customFormat="1" ht="36" hidden="1" customHeight="1" spans="1:11">
      <c r="A44" s="216" t="s">
        <v>1207</v>
      </c>
      <c r="B44" s="217" t="s">
        <v>1208</v>
      </c>
      <c r="C44" s="220"/>
      <c r="D44" s="220"/>
      <c r="E44" s="220"/>
      <c r="F44" s="219" t="str">
        <f t="shared" si="0"/>
        <v/>
      </c>
      <c r="G44" s="219" t="str">
        <f t="shared" si="1"/>
        <v/>
      </c>
      <c r="H44" s="31" t="str">
        <f t="shared" si="2"/>
        <v>否</v>
      </c>
      <c r="I44" s="194" t="str">
        <f t="shared" si="7"/>
        <v>否</v>
      </c>
      <c r="J44" s="194" t="str">
        <f t="shared" si="6"/>
        <v>否</v>
      </c>
      <c r="K44" s="194" t="str">
        <f t="shared" si="5"/>
        <v/>
      </c>
    </row>
    <row r="45" s="195" customFormat="1" ht="36" hidden="1" customHeight="1" spans="1:11">
      <c r="A45" s="216" t="s">
        <v>1209</v>
      </c>
      <c r="B45" s="217" t="s">
        <v>1210</v>
      </c>
      <c r="C45" s="218">
        <v>2</v>
      </c>
      <c r="D45" s="218">
        <v>100</v>
      </c>
      <c r="E45" s="218"/>
      <c r="F45" s="219">
        <f t="shared" si="0"/>
        <v>0</v>
      </c>
      <c r="G45" s="215">
        <f t="shared" si="1"/>
        <v>0</v>
      </c>
      <c r="H45" s="31" t="str">
        <f t="shared" si="2"/>
        <v>是</v>
      </c>
      <c r="I45" s="194" t="str">
        <f t="shared" si="7"/>
        <v>是</v>
      </c>
      <c r="J45" s="194" t="str">
        <f t="shared" si="6"/>
        <v>否</v>
      </c>
      <c r="K45" s="194" t="str">
        <f t="shared" si="5"/>
        <v/>
      </c>
    </row>
    <row r="46" s="196" customFormat="1" ht="36" hidden="1" customHeight="1" spans="1:11">
      <c r="A46" s="208" t="s">
        <v>1211</v>
      </c>
      <c r="B46" s="217" t="s">
        <v>1212</v>
      </c>
      <c r="C46" s="222">
        <f>SUM(C47:C51)</f>
        <v>0</v>
      </c>
      <c r="D46" s="222">
        <f>SUM(D47:D51)</f>
        <v>0</v>
      </c>
      <c r="E46" s="222">
        <f>SUM(E47:E51)</f>
        <v>0</v>
      </c>
      <c r="F46" s="219" t="str">
        <f t="shared" si="0"/>
        <v/>
      </c>
      <c r="G46" s="215" t="str">
        <f t="shared" si="1"/>
        <v/>
      </c>
      <c r="H46" s="31" t="str">
        <f t="shared" si="2"/>
        <v>否</v>
      </c>
      <c r="I46" s="194" t="str">
        <f t="shared" si="7"/>
        <v>是</v>
      </c>
      <c r="J46" s="194" t="str">
        <f t="shared" si="6"/>
        <v>否</v>
      </c>
      <c r="K46" s="194" t="str">
        <f t="shared" si="5"/>
        <v/>
      </c>
    </row>
    <row r="47" ht="36" hidden="1" customHeight="1" spans="1:11">
      <c r="A47" s="216" t="s">
        <v>1213</v>
      </c>
      <c r="B47" s="213" t="s">
        <v>1214</v>
      </c>
      <c r="C47" s="220"/>
      <c r="D47" s="220"/>
      <c r="E47" s="220"/>
      <c r="F47" s="215" t="str">
        <f t="shared" si="0"/>
        <v/>
      </c>
      <c r="G47" s="215" t="str">
        <f t="shared" si="1"/>
        <v/>
      </c>
      <c r="H47" s="31" t="str">
        <f t="shared" si="2"/>
        <v>否</v>
      </c>
      <c r="I47" s="194" t="str">
        <f t="shared" si="7"/>
        <v>否</v>
      </c>
      <c r="J47" s="194" t="str">
        <f t="shared" si="6"/>
        <v>否</v>
      </c>
      <c r="K47" s="194" t="str">
        <f t="shared" si="5"/>
        <v/>
      </c>
    </row>
    <row r="48" s="195" customFormat="1" ht="36" hidden="1" customHeight="1" spans="1:11">
      <c r="A48" s="216" t="s">
        <v>1215</v>
      </c>
      <c r="B48" s="217" t="s">
        <v>1216</v>
      </c>
      <c r="C48" s="220"/>
      <c r="D48" s="220"/>
      <c r="E48" s="220"/>
      <c r="F48" s="219" t="str">
        <f t="shared" si="0"/>
        <v/>
      </c>
      <c r="G48" s="215" t="str">
        <f t="shared" si="1"/>
        <v/>
      </c>
      <c r="H48" s="31" t="str">
        <f t="shared" si="2"/>
        <v>否</v>
      </c>
      <c r="I48" s="194" t="str">
        <f t="shared" si="7"/>
        <v>否</v>
      </c>
      <c r="J48" s="194" t="str">
        <f t="shared" si="6"/>
        <v>否</v>
      </c>
      <c r="K48" s="194" t="str">
        <f t="shared" si="5"/>
        <v/>
      </c>
    </row>
    <row r="49" s="195" customFormat="1" ht="36" hidden="1" customHeight="1" spans="1:11">
      <c r="A49" s="216" t="s">
        <v>1217</v>
      </c>
      <c r="B49" s="217" t="s">
        <v>1218</v>
      </c>
      <c r="C49" s="220"/>
      <c r="D49" s="220"/>
      <c r="E49" s="220"/>
      <c r="F49" s="219" t="str">
        <f t="shared" si="0"/>
        <v/>
      </c>
      <c r="G49" s="215" t="str">
        <f t="shared" si="1"/>
        <v/>
      </c>
      <c r="H49" s="31" t="str">
        <f t="shared" si="2"/>
        <v>否</v>
      </c>
      <c r="I49" s="194" t="str">
        <f t="shared" si="7"/>
        <v>否</v>
      </c>
      <c r="J49" s="194" t="str">
        <f t="shared" si="6"/>
        <v>否</v>
      </c>
      <c r="K49" s="194" t="str">
        <f t="shared" si="5"/>
        <v/>
      </c>
    </row>
    <row r="50" s="195" customFormat="1" ht="36" hidden="1" customHeight="1" spans="1:11">
      <c r="A50" s="216" t="s">
        <v>1219</v>
      </c>
      <c r="B50" s="217" t="s">
        <v>1220</v>
      </c>
      <c r="C50" s="220"/>
      <c r="D50" s="220"/>
      <c r="E50" s="220"/>
      <c r="F50" s="219" t="str">
        <f t="shared" si="0"/>
        <v/>
      </c>
      <c r="G50" s="215" t="str">
        <f t="shared" si="1"/>
        <v/>
      </c>
      <c r="H50" s="31" t="str">
        <f t="shared" si="2"/>
        <v>否</v>
      </c>
      <c r="I50" s="194" t="str">
        <f t="shared" si="7"/>
        <v>否</v>
      </c>
      <c r="J50" s="194" t="str">
        <f t="shared" si="6"/>
        <v>否</v>
      </c>
      <c r="K50" s="194" t="str">
        <f t="shared" si="5"/>
        <v/>
      </c>
    </row>
    <row r="51" ht="36" hidden="1" customHeight="1" spans="1:11">
      <c r="A51" s="216" t="s">
        <v>1221</v>
      </c>
      <c r="B51" s="213" t="s">
        <v>1222</v>
      </c>
      <c r="C51" s="220"/>
      <c r="D51" s="220"/>
      <c r="E51" s="220"/>
      <c r="F51" s="215" t="str">
        <f t="shared" si="0"/>
        <v/>
      </c>
      <c r="G51" s="215" t="str">
        <f t="shared" si="1"/>
        <v/>
      </c>
      <c r="H51" s="31" t="str">
        <f t="shared" si="2"/>
        <v>否</v>
      </c>
      <c r="I51" s="194" t="str">
        <f t="shared" si="7"/>
        <v>否</v>
      </c>
      <c r="J51" s="194" t="str">
        <f t="shared" si="6"/>
        <v>否</v>
      </c>
      <c r="K51" s="194" t="str">
        <f t="shared" si="5"/>
        <v/>
      </c>
    </row>
    <row r="52" ht="36" hidden="1" customHeight="1" spans="1:11">
      <c r="A52" s="216" t="s">
        <v>1223</v>
      </c>
      <c r="B52" s="213" t="s">
        <v>1224</v>
      </c>
      <c r="C52" s="220"/>
      <c r="D52" s="220"/>
      <c r="E52" s="220"/>
      <c r="F52" s="215" t="str">
        <f t="shared" si="0"/>
        <v/>
      </c>
      <c r="G52" s="215" t="str">
        <f t="shared" si="1"/>
        <v/>
      </c>
      <c r="H52" s="31" t="str">
        <f t="shared" si="2"/>
        <v>否</v>
      </c>
      <c r="I52" s="194" t="str">
        <f t="shared" si="7"/>
        <v>是</v>
      </c>
      <c r="J52" s="194" t="str">
        <f t="shared" si="6"/>
        <v>否</v>
      </c>
      <c r="K52" s="194" t="str">
        <f t="shared" si="5"/>
        <v/>
      </c>
    </row>
    <row r="53" s="196" customFormat="1" ht="36" customHeight="1" spans="1:11">
      <c r="A53" s="208" t="s">
        <v>1225</v>
      </c>
      <c r="B53" s="224" t="s">
        <v>1226</v>
      </c>
      <c r="C53" s="210">
        <f>SUM(C54,C60,C65,C70)</f>
        <v>91</v>
      </c>
      <c r="D53" s="210">
        <f>SUM(D54,D60,D65,D70)</f>
        <v>0</v>
      </c>
      <c r="E53" s="210">
        <f>SUM(E54,E60,E65,E70)</f>
        <v>121</v>
      </c>
      <c r="F53" s="221">
        <f t="shared" si="0"/>
        <v>1.32967032967033</v>
      </c>
      <c r="G53" s="221" t="str">
        <f t="shared" si="1"/>
        <v/>
      </c>
      <c r="H53" s="31" t="str">
        <f t="shared" si="2"/>
        <v>是</v>
      </c>
      <c r="I53" s="194" t="str">
        <f t="shared" si="7"/>
        <v>是</v>
      </c>
      <c r="J53" s="194" t="str">
        <f t="shared" si="6"/>
        <v>是</v>
      </c>
      <c r="K53" s="194">
        <f t="shared" si="5"/>
        <v>1</v>
      </c>
    </row>
    <row r="54" s="196" customFormat="1" ht="36" hidden="1" customHeight="1" spans="1:11">
      <c r="A54" s="208" t="s">
        <v>1227</v>
      </c>
      <c r="B54" s="217" t="s">
        <v>1228</v>
      </c>
      <c r="C54" s="222">
        <f>SUM(C55:C59)</f>
        <v>0</v>
      </c>
      <c r="D54" s="222">
        <f>SUM(D55:D59)</f>
        <v>0</v>
      </c>
      <c r="E54" s="222">
        <f>SUM(E55:E59)</f>
        <v>0</v>
      </c>
      <c r="F54" s="219" t="str">
        <f t="shared" si="0"/>
        <v/>
      </c>
      <c r="G54" s="219" t="str">
        <f t="shared" si="1"/>
        <v/>
      </c>
      <c r="H54" s="31" t="str">
        <f t="shared" si="2"/>
        <v>否</v>
      </c>
      <c r="I54" s="194" t="str">
        <f t="shared" si="7"/>
        <v>是</v>
      </c>
      <c r="J54" s="194" t="str">
        <f t="shared" si="6"/>
        <v>否</v>
      </c>
      <c r="K54" s="194" t="str">
        <f t="shared" si="5"/>
        <v/>
      </c>
    </row>
    <row r="55" s="195" customFormat="1" ht="36" hidden="1" customHeight="1" spans="1:11">
      <c r="A55" s="216" t="s">
        <v>1229</v>
      </c>
      <c r="B55" s="217" t="s">
        <v>1230</v>
      </c>
      <c r="C55" s="220"/>
      <c r="D55" s="220"/>
      <c r="E55" s="220"/>
      <c r="F55" s="219" t="str">
        <f t="shared" si="0"/>
        <v/>
      </c>
      <c r="G55" s="219" t="str">
        <f t="shared" si="1"/>
        <v/>
      </c>
      <c r="H55" s="31" t="str">
        <f t="shared" si="2"/>
        <v>否</v>
      </c>
      <c r="I55" s="194" t="str">
        <f t="shared" si="7"/>
        <v>否</v>
      </c>
      <c r="J55" s="194" t="str">
        <f t="shared" si="6"/>
        <v>否</v>
      </c>
      <c r="K55" s="194" t="str">
        <f t="shared" si="5"/>
        <v/>
      </c>
    </row>
    <row r="56" s="195" customFormat="1" ht="36" hidden="1" customHeight="1" spans="1:11">
      <c r="A56" s="216" t="s">
        <v>1231</v>
      </c>
      <c r="B56" s="217" t="s">
        <v>1232</v>
      </c>
      <c r="C56" s="220"/>
      <c r="D56" s="220"/>
      <c r="E56" s="220"/>
      <c r="F56" s="219" t="str">
        <f t="shared" si="0"/>
        <v/>
      </c>
      <c r="G56" s="219" t="str">
        <f t="shared" si="1"/>
        <v/>
      </c>
      <c r="H56" s="31" t="str">
        <f t="shared" si="2"/>
        <v>否</v>
      </c>
      <c r="I56" s="194" t="str">
        <f t="shared" si="7"/>
        <v>否</v>
      </c>
      <c r="J56" s="194" t="str">
        <f t="shared" si="6"/>
        <v>否</v>
      </c>
      <c r="K56" s="194" t="str">
        <f t="shared" si="5"/>
        <v/>
      </c>
    </row>
    <row r="57" s="195" customFormat="1" ht="36" hidden="1" customHeight="1" spans="1:11">
      <c r="A57" s="216" t="s">
        <v>1233</v>
      </c>
      <c r="B57" s="217" t="s">
        <v>1234</v>
      </c>
      <c r="C57" s="220"/>
      <c r="D57" s="220"/>
      <c r="E57" s="220"/>
      <c r="F57" s="219" t="str">
        <f t="shared" si="0"/>
        <v/>
      </c>
      <c r="G57" s="219" t="str">
        <f t="shared" si="1"/>
        <v/>
      </c>
      <c r="H57" s="31" t="str">
        <f t="shared" si="2"/>
        <v>否</v>
      </c>
      <c r="I57" s="194" t="str">
        <f t="shared" si="7"/>
        <v>否</v>
      </c>
      <c r="J57" s="194" t="str">
        <f t="shared" si="6"/>
        <v>否</v>
      </c>
      <c r="K57" s="194" t="str">
        <f t="shared" si="5"/>
        <v/>
      </c>
    </row>
    <row r="58" ht="36" hidden="1" customHeight="1" spans="1:11">
      <c r="A58" s="216" t="s">
        <v>1235</v>
      </c>
      <c r="B58" s="213" t="s">
        <v>1236</v>
      </c>
      <c r="C58" s="220"/>
      <c r="D58" s="220"/>
      <c r="E58" s="220"/>
      <c r="F58" s="215" t="str">
        <f t="shared" si="0"/>
        <v/>
      </c>
      <c r="G58" s="215" t="str">
        <f t="shared" si="1"/>
        <v/>
      </c>
      <c r="H58" s="31" t="str">
        <f t="shared" si="2"/>
        <v>否</v>
      </c>
      <c r="I58" s="194" t="str">
        <f t="shared" si="7"/>
        <v>否</v>
      </c>
      <c r="J58" s="194" t="str">
        <f t="shared" si="6"/>
        <v>否</v>
      </c>
      <c r="K58" s="194" t="str">
        <f t="shared" si="5"/>
        <v/>
      </c>
    </row>
    <row r="59" s="195" customFormat="1" ht="36" hidden="1" customHeight="1" spans="1:11">
      <c r="A59" s="216" t="s">
        <v>1237</v>
      </c>
      <c r="B59" s="217" t="s">
        <v>1238</v>
      </c>
      <c r="C59" s="220"/>
      <c r="D59" s="220"/>
      <c r="E59" s="220"/>
      <c r="F59" s="219" t="str">
        <f t="shared" si="0"/>
        <v/>
      </c>
      <c r="G59" s="215" t="str">
        <f t="shared" si="1"/>
        <v/>
      </c>
      <c r="H59" s="31" t="str">
        <f t="shared" si="2"/>
        <v>否</v>
      </c>
      <c r="I59" s="194" t="str">
        <f t="shared" si="7"/>
        <v>否</v>
      </c>
      <c r="J59" s="194" t="str">
        <f t="shared" si="6"/>
        <v>否</v>
      </c>
      <c r="K59" s="194" t="str">
        <f t="shared" si="5"/>
        <v/>
      </c>
    </row>
    <row r="60" s="196" customFormat="1" ht="36" hidden="1" customHeight="1" spans="1:11">
      <c r="A60" s="208" t="s">
        <v>1239</v>
      </c>
      <c r="B60" s="217" t="s">
        <v>1240</v>
      </c>
      <c r="C60" s="214">
        <f>SUM(C61:C64)</f>
        <v>91</v>
      </c>
      <c r="D60" s="214">
        <f>SUM(D61:D64)</f>
        <v>0</v>
      </c>
      <c r="E60" s="214">
        <f>SUM(E61:E64)</f>
        <v>121</v>
      </c>
      <c r="F60" s="219">
        <f t="shared" si="0"/>
        <v>1.32967032967033</v>
      </c>
      <c r="G60" s="215" t="str">
        <f t="shared" si="1"/>
        <v/>
      </c>
      <c r="H60" s="31" t="str">
        <f t="shared" si="2"/>
        <v>是</v>
      </c>
      <c r="I60" s="194" t="str">
        <f t="shared" si="7"/>
        <v>是</v>
      </c>
      <c r="J60" s="194" t="str">
        <f t="shared" si="6"/>
        <v>否</v>
      </c>
      <c r="K60" s="194" t="str">
        <f t="shared" si="5"/>
        <v/>
      </c>
    </row>
    <row r="61" s="195" customFormat="1" ht="36" hidden="1" customHeight="1" spans="1:11">
      <c r="A61" s="216" t="s">
        <v>1241</v>
      </c>
      <c r="B61" s="217" t="s">
        <v>1152</v>
      </c>
      <c r="C61" s="220"/>
      <c r="D61" s="220"/>
      <c r="E61" s="220"/>
      <c r="F61" s="219" t="str">
        <f t="shared" si="0"/>
        <v/>
      </c>
      <c r="G61" s="215" t="str">
        <f t="shared" si="1"/>
        <v/>
      </c>
      <c r="H61" s="31" t="str">
        <f t="shared" si="2"/>
        <v>否</v>
      </c>
      <c r="I61" s="194" t="str">
        <f t="shared" si="7"/>
        <v>否</v>
      </c>
      <c r="J61" s="194" t="str">
        <f t="shared" si="6"/>
        <v>否</v>
      </c>
      <c r="K61" s="194" t="str">
        <f t="shared" si="5"/>
        <v/>
      </c>
    </row>
    <row r="62" s="195" customFormat="1" ht="36" hidden="1" customHeight="1" spans="1:11">
      <c r="A62" s="216" t="s">
        <v>1242</v>
      </c>
      <c r="B62" s="217" t="s">
        <v>1243</v>
      </c>
      <c r="C62" s="220"/>
      <c r="D62" s="220"/>
      <c r="E62" s="220"/>
      <c r="F62" s="219" t="str">
        <f t="shared" si="0"/>
        <v/>
      </c>
      <c r="G62" s="219" t="str">
        <f t="shared" si="1"/>
        <v/>
      </c>
      <c r="H62" s="31" t="str">
        <f t="shared" si="2"/>
        <v>否</v>
      </c>
      <c r="I62" s="194" t="str">
        <f t="shared" si="7"/>
        <v>否</v>
      </c>
      <c r="J62" s="194" t="str">
        <f t="shared" si="6"/>
        <v>否</v>
      </c>
      <c r="K62" s="194" t="str">
        <f t="shared" si="5"/>
        <v/>
      </c>
    </row>
    <row r="63" s="195" customFormat="1" ht="36" hidden="1" customHeight="1" spans="1:11">
      <c r="A63" s="216" t="s">
        <v>1244</v>
      </c>
      <c r="B63" s="217" t="s">
        <v>1245</v>
      </c>
      <c r="C63" s="220"/>
      <c r="D63" s="220"/>
      <c r="E63" s="220"/>
      <c r="F63" s="219" t="str">
        <f t="shared" si="0"/>
        <v/>
      </c>
      <c r="G63" s="215" t="str">
        <f t="shared" si="1"/>
        <v/>
      </c>
      <c r="H63" s="31" t="str">
        <f t="shared" si="2"/>
        <v>否</v>
      </c>
      <c r="I63" s="194" t="str">
        <f t="shared" si="7"/>
        <v>否</v>
      </c>
      <c r="J63" s="194" t="str">
        <f t="shared" si="6"/>
        <v>否</v>
      </c>
      <c r="K63" s="194" t="str">
        <f t="shared" si="5"/>
        <v/>
      </c>
    </row>
    <row r="64" ht="36" hidden="1" customHeight="1" spans="1:11">
      <c r="A64" s="216" t="s">
        <v>1246</v>
      </c>
      <c r="B64" s="213" t="s">
        <v>1247</v>
      </c>
      <c r="C64" s="218">
        <v>91</v>
      </c>
      <c r="D64" s="218"/>
      <c r="E64" s="218">
        <v>121</v>
      </c>
      <c r="F64" s="215">
        <f t="shared" si="0"/>
        <v>1.32967032967033</v>
      </c>
      <c r="G64" s="215" t="str">
        <f t="shared" si="1"/>
        <v/>
      </c>
      <c r="H64" s="31" t="str">
        <f t="shared" si="2"/>
        <v>是</v>
      </c>
      <c r="I64" s="194" t="str">
        <f t="shared" si="7"/>
        <v>否</v>
      </c>
      <c r="J64" s="194" t="str">
        <f t="shared" si="6"/>
        <v>否</v>
      </c>
      <c r="K64" s="194" t="str">
        <f t="shared" si="5"/>
        <v/>
      </c>
    </row>
    <row r="65" s="194" customFormat="1" ht="36" hidden="1" customHeight="1" spans="1:11">
      <c r="A65" s="208" t="s">
        <v>1248</v>
      </c>
      <c r="B65" s="213" t="s">
        <v>1249</v>
      </c>
      <c r="C65" s="222">
        <f>SUM(C66:C69)</f>
        <v>0</v>
      </c>
      <c r="D65" s="222">
        <f>SUM(D66:D69)</f>
        <v>0</v>
      </c>
      <c r="E65" s="222">
        <f>SUM(E66:E69)</f>
        <v>0</v>
      </c>
      <c r="F65" s="215" t="str">
        <f t="shared" si="0"/>
        <v/>
      </c>
      <c r="G65" s="215" t="str">
        <f t="shared" si="1"/>
        <v/>
      </c>
      <c r="H65" s="31" t="str">
        <f t="shared" si="2"/>
        <v>否</v>
      </c>
      <c r="I65" s="194" t="str">
        <f t="shared" si="7"/>
        <v>是</v>
      </c>
      <c r="J65" s="194" t="str">
        <f t="shared" si="6"/>
        <v>否</v>
      </c>
      <c r="K65" s="194" t="str">
        <f t="shared" si="5"/>
        <v/>
      </c>
    </row>
    <row r="66" ht="36" hidden="1" customHeight="1" spans="1:11">
      <c r="A66" s="216" t="s">
        <v>1250</v>
      </c>
      <c r="B66" s="213" t="s">
        <v>1152</v>
      </c>
      <c r="C66" s="220"/>
      <c r="D66" s="220"/>
      <c r="E66" s="220"/>
      <c r="F66" s="215" t="str">
        <f t="shared" si="0"/>
        <v/>
      </c>
      <c r="G66" s="215" t="str">
        <f t="shared" si="1"/>
        <v/>
      </c>
      <c r="H66" s="31" t="str">
        <f t="shared" si="2"/>
        <v>否</v>
      </c>
      <c r="I66" s="194" t="str">
        <f t="shared" si="7"/>
        <v>否</v>
      </c>
      <c r="J66" s="194" t="str">
        <f t="shared" si="6"/>
        <v>否</v>
      </c>
      <c r="K66" s="194" t="str">
        <f t="shared" si="5"/>
        <v/>
      </c>
    </row>
    <row r="67" s="195" customFormat="1" ht="36" hidden="1" customHeight="1" spans="1:11">
      <c r="A67" s="216" t="s">
        <v>1251</v>
      </c>
      <c r="B67" s="217" t="s">
        <v>1243</v>
      </c>
      <c r="C67" s="220"/>
      <c r="D67" s="220"/>
      <c r="E67" s="220"/>
      <c r="F67" s="219" t="str">
        <f t="shared" si="0"/>
        <v/>
      </c>
      <c r="G67" s="219" t="str">
        <f t="shared" si="1"/>
        <v/>
      </c>
      <c r="H67" s="31" t="str">
        <f t="shared" si="2"/>
        <v>否</v>
      </c>
      <c r="I67" s="194" t="str">
        <f t="shared" si="7"/>
        <v>否</v>
      </c>
      <c r="J67" s="194" t="str">
        <f t="shared" si="6"/>
        <v>否</v>
      </c>
      <c r="K67" s="194" t="str">
        <f t="shared" si="5"/>
        <v/>
      </c>
    </row>
    <row r="68" s="195" customFormat="1" ht="36" hidden="1" customHeight="1" spans="1:11">
      <c r="A68" s="216" t="s">
        <v>1252</v>
      </c>
      <c r="B68" s="217" t="s">
        <v>1253</v>
      </c>
      <c r="C68" s="220"/>
      <c r="D68" s="220"/>
      <c r="E68" s="220"/>
      <c r="F68" s="219" t="str">
        <f t="shared" si="0"/>
        <v/>
      </c>
      <c r="G68" s="219" t="str">
        <f t="shared" si="1"/>
        <v/>
      </c>
      <c r="H68" s="31" t="str">
        <f t="shared" si="2"/>
        <v>否</v>
      </c>
      <c r="I68" s="194" t="str">
        <f t="shared" si="7"/>
        <v>否</v>
      </c>
      <c r="J68" s="194" t="str">
        <f t="shared" si="6"/>
        <v>否</v>
      </c>
      <c r="K68" s="194" t="str">
        <f t="shared" si="5"/>
        <v/>
      </c>
    </row>
    <row r="69" s="195" customFormat="1" ht="36" hidden="1" customHeight="1" spans="1:11">
      <c r="A69" s="216" t="s">
        <v>1254</v>
      </c>
      <c r="B69" s="217" t="s">
        <v>1255</v>
      </c>
      <c r="C69" s="220"/>
      <c r="D69" s="220"/>
      <c r="E69" s="220"/>
      <c r="F69" s="219" t="str">
        <f t="shared" ref="F69:F132" si="8">IF(C69&lt;&gt;0,E69/C69,"")</f>
        <v/>
      </c>
      <c r="G69" s="219" t="str">
        <f t="shared" ref="G69:G132" si="9">IF(D69&lt;&gt;0,E69/D69,"")</f>
        <v/>
      </c>
      <c r="H69" s="31" t="str">
        <f t="shared" si="2"/>
        <v>否</v>
      </c>
      <c r="I69" s="194" t="str">
        <f t="shared" si="7"/>
        <v>否</v>
      </c>
      <c r="J69" s="194" t="str">
        <f t="shared" si="6"/>
        <v>否</v>
      </c>
      <c r="K69" s="194" t="str">
        <f t="shared" si="5"/>
        <v/>
      </c>
    </row>
    <row r="70" s="196" customFormat="1" ht="36" hidden="1" customHeight="1" spans="1:11">
      <c r="A70" s="208" t="s">
        <v>1256</v>
      </c>
      <c r="B70" s="217" t="s">
        <v>1257</v>
      </c>
      <c r="C70" s="222">
        <f>SUM(C71:C74)</f>
        <v>0</v>
      </c>
      <c r="D70" s="222">
        <f>SUM(D71:D74)</f>
        <v>0</v>
      </c>
      <c r="E70" s="222">
        <f>SUM(E71:E74)</f>
        <v>0</v>
      </c>
      <c r="F70" s="219" t="str">
        <f t="shared" si="8"/>
        <v/>
      </c>
      <c r="G70" s="215" t="str">
        <f t="shared" si="9"/>
        <v/>
      </c>
      <c r="H70" s="31" t="str">
        <f t="shared" ref="H70:H133" si="10">IF(B70&lt;&gt;"",IF(SUM(C70:E70,K70)&lt;&gt;0,"是","否"),"是")</f>
        <v>否</v>
      </c>
      <c r="I70" s="194" t="str">
        <f t="shared" ref="I70:I101" si="11">IF(LEN(A70)&lt;=5,"是","否")</f>
        <v>是</v>
      </c>
      <c r="J70" s="194" t="str">
        <f t="shared" ref="J70:J101" si="12">IF(LEN(A70)=3,"是","否")</f>
        <v>否</v>
      </c>
      <c r="K70" s="194" t="str">
        <f t="shared" ref="K70:K133" si="13">IF(J70="是",1,"")</f>
        <v/>
      </c>
    </row>
    <row r="71" s="195" customFormat="1" ht="36" hidden="1" customHeight="1" spans="1:11">
      <c r="A71" s="225">
        <v>2136901</v>
      </c>
      <c r="B71" s="217" t="s">
        <v>1258</v>
      </c>
      <c r="C71" s="220"/>
      <c r="D71" s="220"/>
      <c r="E71" s="220"/>
      <c r="F71" s="219" t="str">
        <f t="shared" si="8"/>
        <v/>
      </c>
      <c r="G71" s="215" t="str">
        <f t="shared" si="9"/>
        <v/>
      </c>
      <c r="H71" s="31" t="str">
        <f t="shared" si="10"/>
        <v>否</v>
      </c>
      <c r="I71" s="194" t="str">
        <f t="shared" si="11"/>
        <v>否</v>
      </c>
      <c r="J71" s="194" t="str">
        <f t="shared" si="12"/>
        <v>否</v>
      </c>
      <c r="K71" s="194" t="str">
        <f t="shared" si="13"/>
        <v/>
      </c>
    </row>
    <row r="72" ht="36" hidden="1" customHeight="1" spans="1:11">
      <c r="A72" s="216" t="s">
        <v>1259</v>
      </c>
      <c r="B72" s="213" t="s">
        <v>1260</v>
      </c>
      <c r="C72" s="220"/>
      <c r="D72" s="220"/>
      <c r="E72" s="220"/>
      <c r="F72" s="215" t="str">
        <f t="shared" si="8"/>
        <v/>
      </c>
      <c r="G72" s="215" t="str">
        <f t="shared" si="9"/>
        <v/>
      </c>
      <c r="H72" s="31" t="str">
        <f t="shared" si="10"/>
        <v>否</v>
      </c>
      <c r="I72" s="194" t="str">
        <f t="shared" si="11"/>
        <v>否</v>
      </c>
      <c r="J72" s="194" t="str">
        <f t="shared" si="12"/>
        <v>否</v>
      </c>
      <c r="K72" s="194" t="str">
        <f t="shared" si="13"/>
        <v/>
      </c>
    </row>
    <row r="73" s="195" customFormat="1" ht="36" hidden="1" customHeight="1" spans="1:11">
      <c r="A73" s="216" t="s">
        <v>1261</v>
      </c>
      <c r="B73" s="217" t="s">
        <v>1262</v>
      </c>
      <c r="C73" s="220"/>
      <c r="D73" s="220"/>
      <c r="E73" s="220"/>
      <c r="F73" s="219" t="str">
        <f t="shared" si="8"/>
        <v/>
      </c>
      <c r="G73" s="215" t="str">
        <f t="shared" si="9"/>
        <v/>
      </c>
      <c r="H73" s="31" t="str">
        <f t="shared" si="10"/>
        <v>否</v>
      </c>
      <c r="I73" s="194" t="str">
        <f t="shared" si="11"/>
        <v>否</v>
      </c>
      <c r="J73" s="194" t="str">
        <f t="shared" si="12"/>
        <v>否</v>
      </c>
      <c r="K73" s="194" t="str">
        <f t="shared" si="13"/>
        <v/>
      </c>
    </row>
    <row r="74" s="195" customFormat="1" ht="36" hidden="1" customHeight="1" spans="1:11">
      <c r="A74" s="216" t="s">
        <v>1263</v>
      </c>
      <c r="B74" s="217" t="s">
        <v>1264</v>
      </c>
      <c r="C74" s="220"/>
      <c r="D74" s="220"/>
      <c r="E74" s="220"/>
      <c r="F74" s="219" t="str">
        <f t="shared" si="8"/>
        <v/>
      </c>
      <c r="G74" s="219" t="str">
        <f t="shared" si="9"/>
        <v/>
      </c>
      <c r="H74" s="31" t="str">
        <f t="shared" si="10"/>
        <v>否</v>
      </c>
      <c r="I74" s="194" t="str">
        <f t="shared" si="11"/>
        <v>否</v>
      </c>
      <c r="J74" s="194" t="str">
        <f t="shared" si="12"/>
        <v>否</v>
      </c>
      <c r="K74" s="194" t="str">
        <f t="shared" si="13"/>
        <v/>
      </c>
    </row>
    <row r="75" s="196" customFormat="1" ht="36" customHeight="1" spans="1:11">
      <c r="A75" s="208" t="s">
        <v>1265</v>
      </c>
      <c r="B75" s="224" t="s">
        <v>1266</v>
      </c>
      <c r="C75" s="210">
        <f>SUM(C76,C81,C86,C91,C100,C107)</f>
        <v>0</v>
      </c>
      <c r="D75" s="210">
        <f>SUM(D76,D81,D86,D91,D100,D107)</f>
        <v>0</v>
      </c>
      <c r="E75" s="210">
        <f>SUM(E76,E81,E86,E91,E100,E107)</f>
        <v>0</v>
      </c>
      <c r="F75" s="221" t="str">
        <f t="shared" si="8"/>
        <v/>
      </c>
      <c r="G75" s="221" t="str">
        <f t="shared" si="9"/>
        <v/>
      </c>
      <c r="H75" s="31" t="str">
        <f t="shared" si="10"/>
        <v>是</v>
      </c>
      <c r="I75" s="194" t="str">
        <f t="shared" si="11"/>
        <v>是</v>
      </c>
      <c r="J75" s="194" t="str">
        <f t="shared" si="12"/>
        <v>是</v>
      </c>
      <c r="K75" s="194">
        <f t="shared" si="13"/>
        <v>1</v>
      </c>
    </row>
    <row r="76" s="196" customFormat="1" ht="36" hidden="1" customHeight="1" spans="1:11">
      <c r="A76" s="208" t="s">
        <v>1267</v>
      </c>
      <c r="B76" s="217" t="s">
        <v>1268</v>
      </c>
      <c r="C76" s="222">
        <f>SUM(C77:C80)</f>
        <v>0</v>
      </c>
      <c r="D76" s="222">
        <f>SUM(D77:D80)</f>
        <v>0</v>
      </c>
      <c r="E76" s="222">
        <f>SUM(E77:E80)</f>
        <v>0</v>
      </c>
      <c r="F76" s="219" t="str">
        <f t="shared" si="8"/>
        <v/>
      </c>
      <c r="G76" s="215" t="str">
        <f t="shared" si="9"/>
        <v/>
      </c>
      <c r="H76" s="31" t="str">
        <f t="shared" si="10"/>
        <v>否</v>
      </c>
      <c r="I76" s="194" t="str">
        <f t="shared" si="11"/>
        <v>是</v>
      </c>
      <c r="J76" s="194" t="str">
        <f t="shared" si="12"/>
        <v>否</v>
      </c>
      <c r="K76" s="194" t="str">
        <f t="shared" si="13"/>
        <v/>
      </c>
    </row>
    <row r="77" ht="36" hidden="1" customHeight="1" spans="1:11">
      <c r="A77" s="216" t="s">
        <v>1269</v>
      </c>
      <c r="B77" s="213" t="s">
        <v>1270</v>
      </c>
      <c r="C77" s="220"/>
      <c r="D77" s="220"/>
      <c r="E77" s="220"/>
      <c r="F77" s="211" t="str">
        <f t="shared" si="8"/>
        <v/>
      </c>
      <c r="G77" s="211" t="str">
        <f t="shared" si="9"/>
        <v/>
      </c>
      <c r="H77" s="31" t="str">
        <f t="shared" si="10"/>
        <v>否</v>
      </c>
      <c r="I77" s="194" t="str">
        <f t="shared" si="11"/>
        <v>否</v>
      </c>
      <c r="J77" s="194" t="str">
        <f t="shared" si="12"/>
        <v>否</v>
      </c>
      <c r="K77" s="194" t="str">
        <f t="shared" si="13"/>
        <v/>
      </c>
    </row>
    <row r="78" s="195" customFormat="1" ht="36" hidden="1" customHeight="1" spans="1:11">
      <c r="A78" s="216" t="s">
        <v>1271</v>
      </c>
      <c r="B78" s="217" t="s">
        <v>1272</v>
      </c>
      <c r="C78" s="220"/>
      <c r="D78" s="220"/>
      <c r="E78" s="220"/>
      <c r="F78" s="219" t="str">
        <f t="shared" si="8"/>
        <v/>
      </c>
      <c r="G78" s="219" t="str">
        <f t="shared" si="9"/>
        <v/>
      </c>
      <c r="H78" s="31" t="str">
        <f t="shared" si="10"/>
        <v>否</v>
      </c>
      <c r="I78" s="194" t="str">
        <f t="shared" si="11"/>
        <v>否</v>
      </c>
      <c r="J78" s="194" t="str">
        <f t="shared" si="12"/>
        <v>否</v>
      </c>
      <c r="K78" s="194" t="str">
        <f t="shared" si="13"/>
        <v/>
      </c>
    </row>
    <row r="79" s="195" customFormat="1" ht="36" hidden="1" customHeight="1" spans="1:11">
      <c r="A79" s="216" t="s">
        <v>1273</v>
      </c>
      <c r="B79" s="217" t="s">
        <v>1274</v>
      </c>
      <c r="C79" s="220"/>
      <c r="D79" s="220"/>
      <c r="E79" s="220"/>
      <c r="F79" s="219" t="str">
        <f t="shared" si="8"/>
        <v/>
      </c>
      <c r="G79" s="219" t="str">
        <f t="shared" si="9"/>
        <v/>
      </c>
      <c r="H79" s="31" t="str">
        <f t="shared" si="10"/>
        <v>否</v>
      </c>
      <c r="I79" s="194" t="str">
        <f t="shared" si="11"/>
        <v>否</v>
      </c>
      <c r="J79" s="194" t="str">
        <f t="shared" si="12"/>
        <v>否</v>
      </c>
      <c r="K79" s="194" t="str">
        <f t="shared" si="13"/>
        <v/>
      </c>
    </row>
    <row r="80" s="195" customFormat="1" ht="36" hidden="1" customHeight="1" spans="1:11">
      <c r="A80" s="216" t="s">
        <v>1275</v>
      </c>
      <c r="B80" s="217" t="s">
        <v>1276</v>
      </c>
      <c r="C80" s="220"/>
      <c r="D80" s="220"/>
      <c r="E80" s="220"/>
      <c r="F80" s="219" t="str">
        <f t="shared" si="8"/>
        <v/>
      </c>
      <c r="G80" s="219" t="str">
        <f t="shared" si="9"/>
        <v/>
      </c>
      <c r="H80" s="31" t="str">
        <f t="shared" si="10"/>
        <v>否</v>
      </c>
      <c r="I80" s="194" t="str">
        <f t="shared" si="11"/>
        <v>否</v>
      </c>
      <c r="J80" s="194" t="str">
        <f t="shared" si="12"/>
        <v>否</v>
      </c>
      <c r="K80" s="194" t="str">
        <f t="shared" si="13"/>
        <v/>
      </c>
    </row>
    <row r="81" s="196" customFormat="1" ht="36" hidden="1" customHeight="1" spans="1:11">
      <c r="A81" s="208" t="s">
        <v>1277</v>
      </c>
      <c r="B81" s="217" t="s">
        <v>1278</v>
      </c>
      <c r="C81" s="222">
        <f>SUM(C82:C85)</f>
        <v>0</v>
      </c>
      <c r="D81" s="222">
        <f>SUM(D82:D85)</f>
        <v>0</v>
      </c>
      <c r="E81" s="222">
        <f>SUM(E82:E85)</f>
        <v>0</v>
      </c>
      <c r="F81" s="219" t="str">
        <f t="shared" si="8"/>
        <v/>
      </c>
      <c r="G81" s="219" t="str">
        <f t="shared" si="9"/>
        <v/>
      </c>
      <c r="H81" s="31" t="str">
        <f t="shared" si="10"/>
        <v>否</v>
      </c>
      <c r="I81" s="194" t="str">
        <f t="shared" si="11"/>
        <v>是</v>
      </c>
      <c r="J81" s="194" t="str">
        <f t="shared" si="12"/>
        <v>否</v>
      </c>
      <c r="K81" s="194" t="str">
        <f t="shared" si="13"/>
        <v/>
      </c>
    </row>
    <row r="82" ht="36" hidden="1" customHeight="1" spans="1:11">
      <c r="A82" s="216" t="s">
        <v>1279</v>
      </c>
      <c r="B82" s="213" t="s">
        <v>1274</v>
      </c>
      <c r="C82" s="220"/>
      <c r="D82" s="220"/>
      <c r="E82" s="220"/>
      <c r="F82" s="211" t="str">
        <f t="shared" si="8"/>
        <v/>
      </c>
      <c r="G82" s="211" t="str">
        <f t="shared" si="9"/>
        <v/>
      </c>
      <c r="H82" s="31" t="str">
        <f t="shared" si="10"/>
        <v>否</v>
      </c>
      <c r="I82" s="194" t="str">
        <f t="shared" si="11"/>
        <v>否</v>
      </c>
      <c r="J82" s="194" t="str">
        <f t="shared" si="12"/>
        <v>否</v>
      </c>
      <c r="K82" s="194" t="str">
        <f t="shared" si="13"/>
        <v/>
      </c>
    </row>
    <row r="83" s="195" customFormat="1" ht="36" hidden="1" customHeight="1" spans="1:11">
      <c r="A83" s="216" t="s">
        <v>1280</v>
      </c>
      <c r="B83" s="217" t="s">
        <v>1281</v>
      </c>
      <c r="C83" s="220"/>
      <c r="D83" s="220"/>
      <c r="E83" s="220"/>
      <c r="F83" s="219" t="str">
        <f t="shared" si="8"/>
        <v/>
      </c>
      <c r="G83" s="219" t="str">
        <f t="shared" si="9"/>
        <v/>
      </c>
      <c r="H83" s="31" t="str">
        <f t="shared" si="10"/>
        <v>否</v>
      </c>
      <c r="I83" s="194" t="str">
        <f t="shared" si="11"/>
        <v>否</v>
      </c>
      <c r="J83" s="194" t="str">
        <f t="shared" si="12"/>
        <v>否</v>
      </c>
      <c r="K83" s="194" t="str">
        <f t="shared" si="13"/>
        <v/>
      </c>
    </row>
    <row r="84" s="195" customFormat="1" ht="36" hidden="1" customHeight="1" spans="1:11">
      <c r="A84" s="216" t="s">
        <v>1282</v>
      </c>
      <c r="B84" s="217" t="s">
        <v>1283</v>
      </c>
      <c r="C84" s="220"/>
      <c r="D84" s="220"/>
      <c r="E84" s="220"/>
      <c r="F84" s="219" t="str">
        <f t="shared" si="8"/>
        <v/>
      </c>
      <c r="G84" s="219" t="str">
        <f t="shared" si="9"/>
        <v/>
      </c>
      <c r="H84" s="31" t="str">
        <f t="shared" si="10"/>
        <v>否</v>
      </c>
      <c r="I84" s="194" t="str">
        <f t="shared" si="11"/>
        <v>否</v>
      </c>
      <c r="J84" s="194" t="str">
        <f t="shared" si="12"/>
        <v>否</v>
      </c>
      <c r="K84" s="194" t="str">
        <f t="shared" si="13"/>
        <v/>
      </c>
    </row>
    <row r="85" ht="36" hidden="1" customHeight="1" spans="1:11">
      <c r="A85" s="216" t="s">
        <v>1284</v>
      </c>
      <c r="B85" s="213" t="s">
        <v>1285</v>
      </c>
      <c r="C85" s="220"/>
      <c r="D85" s="220"/>
      <c r="E85" s="220"/>
      <c r="F85" s="211" t="str">
        <f t="shared" si="8"/>
        <v/>
      </c>
      <c r="G85" s="215" t="str">
        <f t="shared" si="9"/>
        <v/>
      </c>
      <c r="H85" s="31" t="str">
        <f t="shared" si="10"/>
        <v>否</v>
      </c>
      <c r="I85" s="194" t="str">
        <f t="shared" si="11"/>
        <v>否</v>
      </c>
      <c r="J85" s="194" t="str">
        <f t="shared" si="12"/>
        <v>否</v>
      </c>
      <c r="K85" s="194" t="str">
        <f t="shared" si="13"/>
        <v/>
      </c>
    </row>
    <row r="86" s="196" customFormat="1" ht="36" hidden="1" customHeight="1" spans="1:11">
      <c r="A86" s="208" t="s">
        <v>1286</v>
      </c>
      <c r="B86" s="217" t="s">
        <v>1287</v>
      </c>
      <c r="C86" s="222">
        <f>SUM(C87:C90)</f>
        <v>0</v>
      </c>
      <c r="D86" s="222">
        <f>SUM(D87:D90)</f>
        <v>0</v>
      </c>
      <c r="E86" s="222">
        <f>SUM(E87:E90)</f>
        <v>0</v>
      </c>
      <c r="F86" s="219" t="str">
        <f t="shared" si="8"/>
        <v/>
      </c>
      <c r="G86" s="219" t="str">
        <f t="shared" si="9"/>
        <v/>
      </c>
      <c r="H86" s="31" t="str">
        <f t="shared" si="10"/>
        <v>否</v>
      </c>
      <c r="I86" s="194" t="str">
        <f t="shared" si="11"/>
        <v>是</v>
      </c>
      <c r="J86" s="194" t="str">
        <f t="shared" si="12"/>
        <v>否</v>
      </c>
      <c r="K86" s="194" t="str">
        <f t="shared" si="13"/>
        <v/>
      </c>
    </row>
    <row r="87" s="195" customFormat="1" ht="36" hidden="1" customHeight="1" spans="1:11">
      <c r="A87" s="216" t="s">
        <v>1288</v>
      </c>
      <c r="B87" s="217" t="s">
        <v>1289</v>
      </c>
      <c r="C87" s="220"/>
      <c r="D87" s="220"/>
      <c r="E87" s="220"/>
      <c r="F87" s="219" t="str">
        <f t="shared" si="8"/>
        <v/>
      </c>
      <c r="G87" s="219" t="str">
        <f t="shared" si="9"/>
        <v/>
      </c>
      <c r="H87" s="31" t="str">
        <f t="shared" si="10"/>
        <v>否</v>
      </c>
      <c r="I87" s="194" t="str">
        <f t="shared" si="11"/>
        <v>否</v>
      </c>
      <c r="J87" s="194" t="str">
        <f t="shared" si="12"/>
        <v>否</v>
      </c>
      <c r="K87" s="194" t="str">
        <f t="shared" si="13"/>
        <v/>
      </c>
    </row>
    <row r="88" s="195" customFormat="1" ht="36" hidden="1" customHeight="1" spans="1:11">
      <c r="A88" s="216" t="s">
        <v>1290</v>
      </c>
      <c r="B88" s="217" t="s">
        <v>1291</v>
      </c>
      <c r="C88" s="220"/>
      <c r="D88" s="220"/>
      <c r="E88" s="220"/>
      <c r="F88" s="219" t="str">
        <f t="shared" si="8"/>
        <v/>
      </c>
      <c r="G88" s="215" t="str">
        <f t="shared" si="9"/>
        <v/>
      </c>
      <c r="H88" s="31" t="str">
        <f t="shared" si="10"/>
        <v>否</v>
      </c>
      <c r="I88" s="194" t="str">
        <f t="shared" si="11"/>
        <v>否</v>
      </c>
      <c r="J88" s="194" t="str">
        <f t="shared" si="12"/>
        <v>否</v>
      </c>
      <c r="K88" s="194" t="str">
        <f t="shared" si="13"/>
        <v/>
      </c>
    </row>
    <row r="89" s="195" customFormat="1" ht="36" hidden="1" customHeight="1" spans="1:11">
      <c r="A89" s="216" t="s">
        <v>1292</v>
      </c>
      <c r="B89" s="217" t="s">
        <v>1293</v>
      </c>
      <c r="C89" s="220"/>
      <c r="D89" s="220"/>
      <c r="E89" s="220"/>
      <c r="F89" s="219" t="str">
        <f t="shared" si="8"/>
        <v/>
      </c>
      <c r="G89" s="215" t="str">
        <f t="shared" si="9"/>
        <v/>
      </c>
      <c r="H89" s="31" t="str">
        <f t="shared" si="10"/>
        <v>否</v>
      </c>
      <c r="I89" s="194" t="str">
        <f t="shared" si="11"/>
        <v>否</v>
      </c>
      <c r="J89" s="194" t="str">
        <f t="shared" si="12"/>
        <v>否</v>
      </c>
      <c r="K89" s="194" t="str">
        <f t="shared" si="13"/>
        <v/>
      </c>
    </row>
    <row r="90" ht="36" hidden="1" customHeight="1" spans="1:11">
      <c r="A90" s="216" t="s">
        <v>1294</v>
      </c>
      <c r="B90" s="213" t="s">
        <v>1295</v>
      </c>
      <c r="C90" s="220"/>
      <c r="D90" s="220"/>
      <c r="E90" s="220"/>
      <c r="F90" s="211" t="str">
        <f t="shared" si="8"/>
        <v/>
      </c>
      <c r="G90" s="211" t="str">
        <f t="shared" si="9"/>
        <v/>
      </c>
      <c r="H90" s="31" t="str">
        <f t="shared" si="10"/>
        <v>否</v>
      </c>
      <c r="I90" s="194" t="str">
        <f t="shared" si="11"/>
        <v>否</v>
      </c>
      <c r="J90" s="194" t="str">
        <f t="shared" si="12"/>
        <v>否</v>
      </c>
      <c r="K90" s="194" t="str">
        <f t="shared" si="13"/>
        <v/>
      </c>
    </row>
    <row r="91" s="194" customFormat="1" ht="36" hidden="1" customHeight="1" spans="1:11">
      <c r="A91" s="208" t="s">
        <v>1296</v>
      </c>
      <c r="B91" s="213" t="s">
        <v>1297</v>
      </c>
      <c r="C91" s="222">
        <f>SUM(C92:C99)</f>
        <v>0</v>
      </c>
      <c r="D91" s="222">
        <f>SUM(D92:D99)</f>
        <v>0</v>
      </c>
      <c r="E91" s="222">
        <f>SUM(E92:E99)</f>
        <v>0</v>
      </c>
      <c r="F91" s="215" t="str">
        <f t="shared" si="8"/>
        <v/>
      </c>
      <c r="G91" s="215" t="str">
        <f t="shared" si="9"/>
        <v/>
      </c>
      <c r="H91" s="31" t="str">
        <f t="shared" si="10"/>
        <v>否</v>
      </c>
      <c r="I91" s="194" t="str">
        <f t="shared" si="11"/>
        <v>是</v>
      </c>
      <c r="J91" s="194" t="str">
        <f t="shared" si="12"/>
        <v>否</v>
      </c>
      <c r="K91" s="194" t="str">
        <f t="shared" si="13"/>
        <v/>
      </c>
    </row>
    <row r="92" s="195" customFormat="1" ht="36" hidden="1" customHeight="1" spans="1:11">
      <c r="A92" s="216" t="s">
        <v>1298</v>
      </c>
      <c r="B92" s="217" t="s">
        <v>1299</v>
      </c>
      <c r="C92" s="220"/>
      <c r="D92" s="220"/>
      <c r="E92" s="220"/>
      <c r="F92" s="219" t="str">
        <f t="shared" si="8"/>
        <v/>
      </c>
      <c r="G92" s="219" t="str">
        <f t="shared" si="9"/>
        <v/>
      </c>
      <c r="H92" s="31" t="str">
        <f t="shared" si="10"/>
        <v>否</v>
      </c>
      <c r="I92" s="194" t="str">
        <f t="shared" si="11"/>
        <v>否</v>
      </c>
      <c r="J92" s="194" t="str">
        <f t="shared" si="12"/>
        <v>否</v>
      </c>
      <c r="K92" s="194" t="str">
        <f t="shared" si="13"/>
        <v/>
      </c>
    </row>
    <row r="93" ht="36" hidden="1" customHeight="1" spans="1:11">
      <c r="A93" s="216" t="s">
        <v>1300</v>
      </c>
      <c r="B93" s="213" t="s">
        <v>1301</v>
      </c>
      <c r="C93" s="220"/>
      <c r="D93" s="220"/>
      <c r="E93" s="220"/>
      <c r="F93" s="211" t="str">
        <f t="shared" si="8"/>
        <v/>
      </c>
      <c r="G93" s="211" t="str">
        <f t="shared" si="9"/>
        <v/>
      </c>
      <c r="H93" s="31" t="str">
        <f t="shared" si="10"/>
        <v>否</v>
      </c>
      <c r="I93" s="194" t="str">
        <f t="shared" si="11"/>
        <v>否</v>
      </c>
      <c r="J93" s="194" t="str">
        <f t="shared" si="12"/>
        <v>否</v>
      </c>
      <c r="K93" s="194" t="str">
        <f t="shared" si="13"/>
        <v/>
      </c>
    </row>
    <row r="94" s="195" customFormat="1" ht="36" hidden="1" customHeight="1" spans="1:11">
      <c r="A94" s="216" t="s">
        <v>1302</v>
      </c>
      <c r="B94" s="217" t="s">
        <v>1303</v>
      </c>
      <c r="C94" s="220"/>
      <c r="D94" s="220"/>
      <c r="E94" s="220"/>
      <c r="F94" s="219" t="str">
        <f t="shared" si="8"/>
        <v/>
      </c>
      <c r="G94" s="219" t="str">
        <f t="shared" si="9"/>
        <v/>
      </c>
      <c r="H94" s="31" t="str">
        <f t="shared" si="10"/>
        <v>否</v>
      </c>
      <c r="I94" s="194" t="str">
        <f t="shared" si="11"/>
        <v>否</v>
      </c>
      <c r="J94" s="194" t="str">
        <f t="shared" si="12"/>
        <v>否</v>
      </c>
      <c r="K94" s="194" t="str">
        <f t="shared" si="13"/>
        <v/>
      </c>
    </row>
    <row r="95" s="195" customFormat="1" ht="36" hidden="1" customHeight="1" spans="1:11">
      <c r="A95" s="216" t="s">
        <v>1304</v>
      </c>
      <c r="B95" s="217" t="s">
        <v>1305</v>
      </c>
      <c r="C95" s="220"/>
      <c r="D95" s="220"/>
      <c r="E95" s="220"/>
      <c r="F95" s="219" t="str">
        <f t="shared" si="8"/>
        <v/>
      </c>
      <c r="G95" s="219" t="str">
        <f t="shared" si="9"/>
        <v/>
      </c>
      <c r="H95" s="31" t="str">
        <f t="shared" si="10"/>
        <v>否</v>
      </c>
      <c r="I95" s="194" t="str">
        <f t="shared" si="11"/>
        <v>否</v>
      </c>
      <c r="J95" s="194" t="str">
        <f t="shared" si="12"/>
        <v>否</v>
      </c>
      <c r="K95" s="194" t="str">
        <f t="shared" si="13"/>
        <v/>
      </c>
    </row>
    <row r="96" s="195" customFormat="1" ht="36" hidden="1" customHeight="1" spans="1:11">
      <c r="A96" s="216" t="s">
        <v>1306</v>
      </c>
      <c r="B96" s="217" t="s">
        <v>1307</v>
      </c>
      <c r="C96" s="220"/>
      <c r="D96" s="220"/>
      <c r="E96" s="220"/>
      <c r="F96" s="219" t="str">
        <f t="shared" si="8"/>
        <v/>
      </c>
      <c r="G96" s="219" t="str">
        <f t="shared" si="9"/>
        <v/>
      </c>
      <c r="H96" s="31" t="str">
        <f t="shared" si="10"/>
        <v>否</v>
      </c>
      <c r="I96" s="194" t="str">
        <f t="shared" si="11"/>
        <v>否</v>
      </c>
      <c r="J96" s="194" t="str">
        <f t="shared" si="12"/>
        <v>否</v>
      </c>
      <c r="K96" s="194" t="str">
        <f t="shared" si="13"/>
        <v/>
      </c>
    </row>
    <row r="97" s="195" customFormat="1" ht="36" hidden="1" customHeight="1" spans="1:11">
      <c r="A97" s="216" t="s">
        <v>1308</v>
      </c>
      <c r="B97" s="217" t="s">
        <v>1309</v>
      </c>
      <c r="C97" s="220"/>
      <c r="D97" s="220"/>
      <c r="E97" s="220"/>
      <c r="F97" s="219" t="str">
        <f t="shared" si="8"/>
        <v/>
      </c>
      <c r="G97" s="219" t="str">
        <f t="shared" si="9"/>
        <v/>
      </c>
      <c r="H97" s="31" t="str">
        <f t="shared" si="10"/>
        <v>否</v>
      </c>
      <c r="I97" s="194" t="str">
        <f t="shared" si="11"/>
        <v>否</v>
      </c>
      <c r="J97" s="194" t="str">
        <f t="shared" si="12"/>
        <v>否</v>
      </c>
      <c r="K97" s="194" t="str">
        <f t="shared" si="13"/>
        <v/>
      </c>
    </row>
    <row r="98" ht="36" hidden="1" customHeight="1" spans="1:11">
      <c r="A98" s="216" t="s">
        <v>1310</v>
      </c>
      <c r="B98" s="213" t="s">
        <v>1311</v>
      </c>
      <c r="C98" s="220"/>
      <c r="D98" s="220"/>
      <c r="E98" s="220"/>
      <c r="F98" s="215" t="str">
        <f t="shared" si="8"/>
        <v/>
      </c>
      <c r="G98" s="215" t="str">
        <f t="shared" si="9"/>
        <v/>
      </c>
      <c r="H98" s="31" t="str">
        <f t="shared" si="10"/>
        <v>否</v>
      </c>
      <c r="I98" s="194" t="str">
        <f t="shared" si="11"/>
        <v>否</v>
      </c>
      <c r="J98" s="194" t="str">
        <f t="shared" si="12"/>
        <v>否</v>
      </c>
      <c r="K98" s="194" t="str">
        <f t="shared" si="13"/>
        <v/>
      </c>
    </row>
    <row r="99" s="195" customFormat="1" ht="36" hidden="1" customHeight="1" spans="1:11">
      <c r="A99" s="216" t="s">
        <v>1312</v>
      </c>
      <c r="B99" s="217" t="s">
        <v>1313</v>
      </c>
      <c r="C99" s="220"/>
      <c r="D99" s="220"/>
      <c r="E99" s="220"/>
      <c r="F99" s="219" t="str">
        <f t="shared" si="8"/>
        <v/>
      </c>
      <c r="G99" s="215" t="str">
        <f t="shared" si="9"/>
        <v/>
      </c>
      <c r="H99" s="31" t="str">
        <f t="shared" si="10"/>
        <v>否</v>
      </c>
      <c r="I99" s="194" t="str">
        <f t="shared" si="11"/>
        <v>否</v>
      </c>
      <c r="J99" s="194" t="str">
        <f t="shared" si="12"/>
        <v>否</v>
      </c>
      <c r="K99" s="194" t="str">
        <f t="shared" si="13"/>
        <v/>
      </c>
    </row>
    <row r="100" s="196" customFormat="1" ht="36" hidden="1" customHeight="1" spans="1:11">
      <c r="A100" s="226">
        <v>21468</v>
      </c>
      <c r="B100" s="217" t="s">
        <v>1314</v>
      </c>
      <c r="C100" s="222">
        <f>SUM(C101:C106)</f>
        <v>0</v>
      </c>
      <c r="D100" s="222">
        <f>SUM(D101:D106)</f>
        <v>0</v>
      </c>
      <c r="E100" s="222">
        <f>SUM(E101:E106)</f>
        <v>0</v>
      </c>
      <c r="F100" s="219" t="str">
        <f t="shared" si="8"/>
        <v/>
      </c>
      <c r="G100" s="215" t="str">
        <f t="shared" si="9"/>
        <v/>
      </c>
      <c r="H100" s="31" t="str">
        <f t="shared" si="10"/>
        <v>否</v>
      </c>
      <c r="I100" s="194" t="str">
        <f t="shared" si="11"/>
        <v>是</v>
      </c>
      <c r="J100" s="194" t="str">
        <f t="shared" si="12"/>
        <v>否</v>
      </c>
      <c r="K100" s="194" t="str">
        <f t="shared" si="13"/>
        <v/>
      </c>
    </row>
    <row r="101" s="195" customFormat="1" ht="36" hidden="1" customHeight="1" spans="1:11">
      <c r="A101" s="216" t="s">
        <v>1315</v>
      </c>
      <c r="B101" s="217" t="s">
        <v>1316</v>
      </c>
      <c r="C101" s="220"/>
      <c r="D101" s="220"/>
      <c r="E101" s="220"/>
      <c r="F101" s="219" t="str">
        <f t="shared" si="8"/>
        <v/>
      </c>
      <c r="G101" s="215" t="str">
        <f t="shared" si="9"/>
        <v/>
      </c>
      <c r="H101" s="31" t="str">
        <f t="shared" si="10"/>
        <v>否</v>
      </c>
      <c r="I101" s="194" t="str">
        <f t="shared" si="11"/>
        <v>否</v>
      </c>
      <c r="J101" s="194" t="str">
        <f t="shared" si="12"/>
        <v>否</v>
      </c>
      <c r="K101" s="194" t="str">
        <f t="shared" si="13"/>
        <v/>
      </c>
    </row>
    <row r="102" s="195" customFormat="1" ht="36" hidden="1" customHeight="1" spans="1:11">
      <c r="A102" s="216" t="s">
        <v>1317</v>
      </c>
      <c r="B102" s="217" t="s">
        <v>1318</v>
      </c>
      <c r="C102" s="220"/>
      <c r="D102" s="220"/>
      <c r="E102" s="220"/>
      <c r="F102" s="219" t="str">
        <f t="shared" si="8"/>
        <v/>
      </c>
      <c r="G102" s="215" t="str">
        <f t="shared" si="9"/>
        <v/>
      </c>
      <c r="H102" s="31" t="str">
        <f t="shared" si="10"/>
        <v>否</v>
      </c>
      <c r="I102" s="194" t="str">
        <f t="shared" ref="I102:I133" si="14">IF(LEN(A102)&lt;=5,"是","否")</f>
        <v>否</v>
      </c>
      <c r="J102" s="194" t="str">
        <f t="shared" ref="J102:J133" si="15">IF(LEN(A102)=3,"是","否")</f>
        <v>否</v>
      </c>
      <c r="K102" s="194" t="str">
        <f t="shared" si="13"/>
        <v/>
      </c>
    </row>
    <row r="103" ht="36" hidden="1" customHeight="1" spans="1:11">
      <c r="A103" s="216" t="s">
        <v>1319</v>
      </c>
      <c r="B103" s="213" t="s">
        <v>1320</v>
      </c>
      <c r="C103" s="220"/>
      <c r="D103" s="220"/>
      <c r="E103" s="220"/>
      <c r="F103" s="215" t="str">
        <f t="shared" si="8"/>
        <v/>
      </c>
      <c r="G103" s="215" t="str">
        <f t="shared" si="9"/>
        <v/>
      </c>
      <c r="H103" s="31" t="str">
        <f t="shared" si="10"/>
        <v>否</v>
      </c>
      <c r="I103" s="194" t="str">
        <f t="shared" si="14"/>
        <v>否</v>
      </c>
      <c r="J103" s="194" t="str">
        <f t="shared" si="15"/>
        <v>否</v>
      </c>
      <c r="K103" s="194" t="str">
        <f t="shared" si="13"/>
        <v/>
      </c>
    </row>
    <row r="104" s="195" customFormat="1" ht="36" hidden="1" customHeight="1" spans="1:11">
      <c r="A104" s="227">
        <v>2146804</v>
      </c>
      <c r="B104" s="217" t="s">
        <v>1321</v>
      </c>
      <c r="C104" s="220"/>
      <c r="D104" s="220"/>
      <c r="E104" s="220"/>
      <c r="F104" s="219" t="str">
        <f t="shared" si="8"/>
        <v/>
      </c>
      <c r="G104" s="211" t="str">
        <f t="shared" si="9"/>
        <v/>
      </c>
      <c r="H104" s="31" t="str">
        <f t="shared" si="10"/>
        <v>否</v>
      </c>
      <c r="I104" s="194" t="str">
        <f t="shared" si="14"/>
        <v>否</v>
      </c>
      <c r="J104" s="194" t="str">
        <f t="shared" si="15"/>
        <v>否</v>
      </c>
      <c r="K104" s="194" t="str">
        <f t="shared" si="13"/>
        <v/>
      </c>
    </row>
    <row r="105" s="195" customFormat="1" ht="36" hidden="1" customHeight="1" spans="1:11">
      <c r="A105" s="227">
        <v>2146805</v>
      </c>
      <c r="B105" s="217" t="s">
        <v>1322</v>
      </c>
      <c r="C105" s="220"/>
      <c r="D105" s="220"/>
      <c r="E105" s="220"/>
      <c r="F105" s="219" t="str">
        <f t="shared" si="8"/>
        <v/>
      </c>
      <c r="G105" s="215" t="str">
        <f t="shared" si="9"/>
        <v/>
      </c>
      <c r="H105" s="31" t="str">
        <f t="shared" si="10"/>
        <v>否</v>
      </c>
      <c r="I105" s="194" t="str">
        <f t="shared" si="14"/>
        <v>否</v>
      </c>
      <c r="J105" s="194" t="str">
        <f t="shared" si="15"/>
        <v>否</v>
      </c>
      <c r="K105" s="194" t="str">
        <f t="shared" si="13"/>
        <v/>
      </c>
    </row>
    <row r="106" s="195" customFormat="1" ht="36" hidden="1" customHeight="1" spans="1:11">
      <c r="A106" s="227">
        <v>2146899</v>
      </c>
      <c r="B106" s="217" t="s">
        <v>1323</v>
      </c>
      <c r="C106" s="220"/>
      <c r="D106" s="220"/>
      <c r="E106" s="220"/>
      <c r="F106" s="219" t="str">
        <f t="shared" si="8"/>
        <v/>
      </c>
      <c r="G106" s="215" t="str">
        <f t="shared" si="9"/>
        <v/>
      </c>
      <c r="H106" s="31" t="str">
        <f t="shared" si="10"/>
        <v>否</v>
      </c>
      <c r="I106" s="194" t="str">
        <f t="shared" si="14"/>
        <v>否</v>
      </c>
      <c r="J106" s="194" t="str">
        <f t="shared" si="15"/>
        <v>否</v>
      </c>
      <c r="K106" s="194" t="str">
        <f t="shared" si="13"/>
        <v/>
      </c>
    </row>
    <row r="107" s="196" customFormat="1" ht="36" hidden="1" customHeight="1" spans="1:11">
      <c r="A107" s="228">
        <v>21469</v>
      </c>
      <c r="B107" s="217" t="s">
        <v>1324</v>
      </c>
      <c r="C107" s="222">
        <f>SUM(C108:C115)</f>
        <v>0</v>
      </c>
      <c r="D107" s="222">
        <f>SUM(D108:D115)</f>
        <v>0</v>
      </c>
      <c r="E107" s="222">
        <f>SUM(E108:E115)</f>
        <v>0</v>
      </c>
      <c r="F107" s="219" t="str">
        <f t="shared" si="8"/>
        <v/>
      </c>
      <c r="G107" s="215" t="str">
        <f t="shared" si="9"/>
        <v/>
      </c>
      <c r="H107" s="31" t="str">
        <f t="shared" si="10"/>
        <v>否</v>
      </c>
      <c r="I107" s="194" t="str">
        <f t="shared" si="14"/>
        <v>是</v>
      </c>
      <c r="J107" s="194" t="str">
        <f t="shared" si="15"/>
        <v>否</v>
      </c>
      <c r="K107" s="194" t="str">
        <f t="shared" si="13"/>
        <v/>
      </c>
    </row>
    <row r="108" ht="36" hidden="1" customHeight="1" spans="1:11">
      <c r="A108" s="216" t="s">
        <v>1325</v>
      </c>
      <c r="B108" s="213" t="s">
        <v>1326</v>
      </c>
      <c r="C108" s="220"/>
      <c r="D108" s="220"/>
      <c r="E108" s="220"/>
      <c r="F108" s="211" t="str">
        <f t="shared" si="8"/>
        <v/>
      </c>
      <c r="G108" s="211" t="str">
        <f t="shared" si="9"/>
        <v/>
      </c>
      <c r="H108" s="31" t="str">
        <f t="shared" si="10"/>
        <v>否</v>
      </c>
      <c r="I108" s="194" t="str">
        <f t="shared" si="14"/>
        <v>否</v>
      </c>
      <c r="J108" s="194" t="str">
        <f t="shared" si="15"/>
        <v>否</v>
      </c>
      <c r="K108" s="194" t="str">
        <f t="shared" si="13"/>
        <v/>
      </c>
    </row>
    <row r="109" s="195" customFormat="1" ht="36" hidden="1" customHeight="1" spans="1:11">
      <c r="A109" s="227">
        <v>2146902</v>
      </c>
      <c r="B109" s="217" t="s">
        <v>1327</v>
      </c>
      <c r="C109" s="220"/>
      <c r="D109" s="220"/>
      <c r="E109" s="220"/>
      <c r="F109" s="219" t="str">
        <f t="shared" si="8"/>
        <v/>
      </c>
      <c r="G109" s="219" t="str">
        <f t="shared" si="9"/>
        <v/>
      </c>
      <c r="H109" s="31" t="str">
        <f t="shared" si="10"/>
        <v>否</v>
      </c>
      <c r="I109" s="194" t="str">
        <f t="shared" si="14"/>
        <v>否</v>
      </c>
      <c r="J109" s="194" t="str">
        <f t="shared" si="15"/>
        <v>否</v>
      </c>
      <c r="K109" s="194" t="str">
        <f t="shared" si="13"/>
        <v/>
      </c>
    </row>
    <row r="110" s="195" customFormat="1" ht="36" hidden="1" customHeight="1" spans="1:11">
      <c r="A110" s="227">
        <v>2146903</v>
      </c>
      <c r="B110" s="217" t="s">
        <v>1328</v>
      </c>
      <c r="C110" s="220"/>
      <c r="D110" s="220"/>
      <c r="E110" s="220"/>
      <c r="F110" s="219" t="str">
        <f t="shared" si="8"/>
        <v/>
      </c>
      <c r="G110" s="219" t="str">
        <f t="shared" si="9"/>
        <v/>
      </c>
      <c r="H110" s="31" t="str">
        <f t="shared" si="10"/>
        <v>否</v>
      </c>
      <c r="I110" s="194" t="str">
        <f t="shared" si="14"/>
        <v>否</v>
      </c>
      <c r="J110" s="194" t="str">
        <f t="shared" si="15"/>
        <v>否</v>
      </c>
      <c r="K110" s="194" t="str">
        <f t="shared" si="13"/>
        <v/>
      </c>
    </row>
    <row r="111" s="195" customFormat="1" ht="36" hidden="1" customHeight="1" spans="1:11">
      <c r="A111" s="227">
        <v>2146904</v>
      </c>
      <c r="B111" s="217" t="s">
        <v>1329</v>
      </c>
      <c r="C111" s="220"/>
      <c r="D111" s="220"/>
      <c r="E111" s="220"/>
      <c r="F111" s="219" t="str">
        <f t="shared" si="8"/>
        <v/>
      </c>
      <c r="G111" s="219" t="str">
        <f t="shared" si="9"/>
        <v/>
      </c>
      <c r="H111" s="31" t="str">
        <f t="shared" si="10"/>
        <v>否</v>
      </c>
      <c r="I111" s="194" t="str">
        <f t="shared" si="14"/>
        <v>否</v>
      </c>
      <c r="J111" s="194" t="str">
        <f t="shared" si="15"/>
        <v>否</v>
      </c>
      <c r="K111" s="194" t="str">
        <f t="shared" si="13"/>
        <v/>
      </c>
    </row>
    <row r="112" s="195" customFormat="1" ht="36" hidden="1" customHeight="1" spans="1:11">
      <c r="A112" s="227">
        <v>2146906</v>
      </c>
      <c r="B112" s="217" t="s">
        <v>1330</v>
      </c>
      <c r="C112" s="220"/>
      <c r="D112" s="220"/>
      <c r="E112" s="220"/>
      <c r="F112" s="219" t="str">
        <f t="shared" si="8"/>
        <v/>
      </c>
      <c r="G112" s="219" t="str">
        <f t="shared" si="9"/>
        <v/>
      </c>
      <c r="H112" s="31" t="str">
        <f t="shared" si="10"/>
        <v>否</v>
      </c>
      <c r="I112" s="194" t="str">
        <f t="shared" si="14"/>
        <v>否</v>
      </c>
      <c r="J112" s="194" t="str">
        <f t="shared" si="15"/>
        <v>否</v>
      </c>
      <c r="K112" s="194" t="str">
        <f t="shared" si="13"/>
        <v/>
      </c>
    </row>
    <row r="113" s="195" customFormat="1" ht="36" hidden="1" customHeight="1" spans="1:11">
      <c r="A113" s="227">
        <v>2146907</v>
      </c>
      <c r="B113" s="217" t="s">
        <v>1331</v>
      </c>
      <c r="C113" s="220"/>
      <c r="D113" s="220"/>
      <c r="E113" s="220"/>
      <c r="F113" s="219" t="str">
        <f t="shared" si="8"/>
        <v/>
      </c>
      <c r="G113" s="219" t="str">
        <f t="shared" si="9"/>
        <v/>
      </c>
      <c r="H113" s="31" t="str">
        <f t="shared" si="10"/>
        <v>否</v>
      </c>
      <c r="I113" s="194" t="str">
        <f t="shared" si="14"/>
        <v>否</v>
      </c>
      <c r="J113" s="194" t="str">
        <f t="shared" si="15"/>
        <v>否</v>
      </c>
      <c r="K113" s="194" t="str">
        <f t="shared" si="13"/>
        <v/>
      </c>
    </row>
    <row r="114" s="195" customFormat="1" ht="36" hidden="1" customHeight="1" spans="1:11">
      <c r="A114" s="227">
        <v>2146908</v>
      </c>
      <c r="B114" s="217" t="s">
        <v>1332</v>
      </c>
      <c r="C114" s="220"/>
      <c r="D114" s="220"/>
      <c r="E114" s="220"/>
      <c r="F114" s="219" t="str">
        <f t="shared" si="8"/>
        <v/>
      </c>
      <c r="G114" s="219" t="str">
        <f t="shared" si="9"/>
        <v/>
      </c>
      <c r="H114" s="31" t="str">
        <f t="shared" si="10"/>
        <v>否</v>
      </c>
      <c r="I114" s="194" t="str">
        <f t="shared" si="14"/>
        <v>否</v>
      </c>
      <c r="J114" s="194" t="str">
        <f t="shared" si="15"/>
        <v>否</v>
      </c>
      <c r="K114" s="194" t="str">
        <f t="shared" si="13"/>
        <v/>
      </c>
    </row>
    <row r="115" s="195" customFormat="1" ht="36" hidden="1" customHeight="1" spans="1:11">
      <c r="A115" s="227">
        <v>2146999</v>
      </c>
      <c r="B115" s="217" t="s">
        <v>1333</v>
      </c>
      <c r="C115" s="220"/>
      <c r="D115" s="220"/>
      <c r="E115" s="220"/>
      <c r="F115" s="219" t="str">
        <f t="shared" si="8"/>
        <v/>
      </c>
      <c r="G115" s="219" t="str">
        <f t="shared" si="9"/>
        <v/>
      </c>
      <c r="H115" s="31" t="str">
        <f t="shared" si="10"/>
        <v>否</v>
      </c>
      <c r="I115" s="194" t="str">
        <f t="shared" si="14"/>
        <v>否</v>
      </c>
      <c r="J115" s="194" t="str">
        <f t="shared" si="15"/>
        <v>否</v>
      </c>
      <c r="K115" s="194" t="str">
        <f t="shared" si="13"/>
        <v/>
      </c>
    </row>
    <row r="116" s="196" customFormat="1" ht="36" customHeight="1" spans="1:11">
      <c r="A116" s="208" t="s">
        <v>1334</v>
      </c>
      <c r="B116" s="224" t="s">
        <v>1335</v>
      </c>
      <c r="C116" s="210">
        <f>SUM(C117,C124)</f>
        <v>0</v>
      </c>
      <c r="D116" s="210">
        <f>SUM(D117,D124)</f>
        <v>0</v>
      </c>
      <c r="E116" s="210">
        <f>SUM(E117,E124)</f>
        <v>0</v>
      </c>
      <c r="F116" s="221" t="str">
        <f t="shared" si="8"/>
        <v/>
      </c>
      <c r="G116" s="221" t="str">
        <f t="shared" si="9"/>
        <v/>
      </c>
      <c r="H116" s="31" t="str">
        <f t="shared" si="10"/>
        <v>是</v>
      </c>
      <c r="I116" s="194" t="str">
        <f t="shared" si="14"/>
        <v>是</v>
      </c>
      <c r="J116" s="194" t="str">
        <f t="shared" si="15"/>
        <v>是</v>
      </c>
      <c r="K116" s="194">
        <f t="shared" si="13"/>
        <v>1</v>
      </c>
    </row>
    <row r="117" s="194" customFormat="1" ht="36" hidden="1" customHeight="1" spans="1:11">
      <c r="A117" s="208" t="s">
        <v>1336</v>
      </c>
      <c r="B117" s="213" t="s">
        <v>1337</v>
      </c>
      <c r="C117" s="222">
        <f>SUM(C118:C123)</f>
        <v>0</v>
      </c>
      <c r="D117" s="222">
        <f>SUM(D118:D123)</f>
        <v>0</v>
      </c>
      <c r="E117" s="222">
        <f>SUM(E118:E123)</f>
        <v>0</v>
      </c>
      <c r="F117" s="215" t="str">
        <f t="shared" si="8"/>
        <v/>
      </c>
      <c r="G117" s="215" t="str">
        <f t="shared" si="9"/>
        <v/>
      </c>
      <c r="H117" s="31" t="str">
        <f t="shared" si="10"/>
        <v>否</v>
      </c>
      <c r="I117" s="194" t="str">
        <f t="shared" si="14"/>
        <v>是</v>
      </c>
      <c r="J117" s="194" t="str">
        <f t="shared" si="15"/>
        <v>否</v>
      </c>
      <c r="K117" s="194" t="str">
        <f t="shared" si="13"/>
        <v/>
      </c>
    </row>
    <row r="118" s="195" customFormat="1" ht="36" hidden="1" customHeight="1" spans="1:11">
      <c r="A118" s="216" t="s">
        <v>1338</v>
      </c>
      <c r="B118" s="217" t="s">
        <v>1339</v>
      </c>
      <c r="C118" s="220"/>
      <c r="D118" s="220"/>
      <c r="E118" s="220"/>
      <c r="F118" s="219" t="str">
        <f t="shared" si="8"/>
        <v/>
      </c>
      <c r="G118" s="219" t="str">
        <f t="shared" si="9"/>
        <v/>
      </c>
      <c r="H118" s="31" t="str">
        <f t="shared" si="10"/>
        <v>否</v>
      </c>
      <c r="I118" s="194" t="str">
        <f t="shared" si="14"/>
        <v>否</v>
      </c>
      <c r="J118" s="194" t="str">
        <f t="shared" si="15"/>
        <v>否</v>
      </c>
      <c r="K118" s="194" t="str">
        <f t="shared" si="13"/>
        <v/>
      </c>
    </row>
    <row r="119" s="195" customFormat="1" ht="36" hidden="1" customHeight="1" spans="1:11">
      <c r="A119" s="216" t="s">
        <v>1340</v>
      </c>
      <c r="B119" s="217" t="s">
        <v>1341</v>
      </c>
      <c r="C119" s="220"/>
      <c r="D119" s="220"/>
      <c r="E119" s="220"/>
      <c r="F119" s="219" t="str">
        <f t="shared" si="8"/>
        <v/>
      </c>
      <c r="G119" s="219" t="str">
        <f t="shared" si="9"/>
        <v/>
      </c>
      <c r="H119" s="31" t="str">
        <f t="shared" si="10"/>
        <v>否</v>
      </c>
      <c r="I119" s="194" t="str">
        <f t="shared" si="14"/>
        <v>否</v>
      </c>
      <c r="J119" s="194" t="str">
        <f t="shared" si="15"/>
        <v>否</v>
      </c>
      <c r="K119" s="194" t="str">
        <f t="shared" si="13"/>
        <v/>
      </c>
    </row>
    <row r="120" s="195" customFormat="1" ht="36" hidden="1" customHeight="1" spans="1:11">
      <c r="A120" s="216" t="s">
        <v>1342</v>
      </c>
      <c r="B120" s="217" t="s">
        <v>1343</v>
      </c>
      <c r="C120" s="220"/>
      <c r="D120" s="220"/>
      <c r="E120" s="220"/>
      <c r="F120" s="219" t="str">
        <f t="shared" si="8"/>
        <v/>
      </c>
      <c r="G120" s="219" t="str">
        <f t="shared" si="9"/>
        <v/>
      </c>
      <c r="H120" s="31" t="str">
        <f t="shared" si="10"/>
        <v>否</v>
      </c>
      <c r="I120" s="194" t="str">
        <f t="shared" si="14"/>
        <v>否</v>
      </c>
      <c r="J120" s="194" t="str">
        <f t="shared" si="15"/>
        <v>否</v>
      </c>
      <c r="K120" s="194" t="str">
        <f t="shared" si="13"/>
        <v/>
      </c>
    </row>
    <row r="121" s="195" customFormat="1" ht="36" hidden="1" customHeight="1" spans="1:11">
      <c r="A121" s="216" t="s">
        <v>1344</v>
      </c>
      <c r="B121" s="217" t="s">
        <v>1345</v>
      </c>
      <c r="C121" s="220"/>
      <c r="D121" s="220"/>
      <c r="E121" s="220"/>
      <c r="F121" s="219" t="str">
        <f t="shared" si="8"/>
        <v/>
      </c>
      <c r="G121" s="219" t="str">
        <f t="shared" si="9"/>
        <v/>
      </c>
      <c r="H121" s="31" t="str">
        <f t="shared" si="10"/>
        <v>否</v>
      </c>
      <c r="I121" s="194" t="str">
        <f t="shared" si="14"/>
        <v>否</v>
      </c>
      <c r="J121" s="194" t="str">
        <f t="shared" si="15"/>
        <v>否</v>
      </c>
      <c r="K121" s="194" t="str">
        <f t="shared" si="13"/>
        <v/>
      </c>
    </row>
    <row r="122" s="195" customFormat="1" ht="36" hidden="1" customHeight="1" spans="1:11">
      <c r="A122" s="216" t="s">
        <v>1346</v>
      </c>
      <c r="B122" s="217" t="s">
        <v>1347</v>
      </c>
      <c r="C122" s="220"/>
      <c r="D122" s="220"/>
      <c r="E122" s="220"/>
      <c r="F122" s="219" t="str">
        <f t="shared" si="8"/>
        <v/>
      </c>
      <c r="G122" s="219" t="str">
        <f t="shared" si="9"/>
        <v/>
      </c>
      <c r="H122" s="31" t="str">
        <f t="shared" si="10"/>
        <v>否</v>
      </c>
      <c r="I122" s="194" t="str">
        <f t="shared" si="14"/>
        <v>否</v>
      </c>
      <c r="J122" s="194" t="str">
        <f t="shared" si="15"/>
        <v>否</v>
      </c>
      <c r="K122" s="194" t="str">
        <f t="shared" si="13"/>
        <v/>
      </c>
    </row>
    <row r="123" s="195" customFormat="1" ht="36" hidden="1" customHeight="1" spans="1:11">
      <c r="A123" s="216" t="s">
        <v>1348</v>
      </c>
      <c r="B123" s="217" t="s">
        <v>1349</v>
      </c>
      <c r="C123" s="220"/>
      <c r="D123" s="220"/>
      <c r="E123" s="220"/>
      <c r="F123" s="219" t="str">
        <f t="shared" si="8"/>
        <v/>
      </c>
      <c r="G123" s="219" t="str">
        <f t="shared" si="9"/>
        <v/>
      </c>
      <c r="H123" s="31" t="str">
        <f t="shared" si="10"/>
        <v>否</v>
      </c>
      <c r="I123" s="194" t="str">
        <f t="shared" si="14"/>
        <v>否</v>
      </c>
      <c r="J123" s="194" t="str">
        <f t="shared" si="15"/>
        <v>否</v>
      </c>
      <c r="K123" s="194" t="str">
        <f t="shared" si="13"/>
        <v/>
      </c>
    </row>
    <row r="124" s="194" customFormat="1" ht="36" hidden="1" customHeight="1" spans="1:11">
      <c r="A124" s="208" t="s">
        <v>1350</v>
      </c>
      <c r="B124" s="213" t="s">
        <v>1351</v>
      </c>
      <c r="C124" s="222">
        <f>SUM(C125:C126)</f>
        <v>0</v>
      </c>
      <c r="D124" s="222">
        <f>SUM(D125:D126)</f>
        <v>0</v>
      </c>
      <c r="E124" s="222">
        <f>SUM(E125:E126)</f>
        <v>0</v>
      </c>
      <c r="F124" s="215" t="str">
        <f t="shared" si="8"/>
        <v/>
      </c>
      <c r="G124" s="215" t="str">
        <f t="shared" si="9"/>
        <v/>
      </c>
      <c r="H124" s="31" t="str">
        <f t="shared" si="10"/>
        <v>否</v>
      </c>
      <c r="I124" s="194" t="str">
        <f t="shared" si="14"/>
        <v>是</v>
      </c>
      <c r="J124" s="194" t="str">
        <f t="shared" si="15"/>
        <v>否</v>
      </c>
      <c r="K124" s="194" t="str">
        <f t="shared" si="13"/>
        <v/>
      </c>
    </row>
    <row r="125" s="195" customFormat="1" ht="36" hidden="1" customHeight="1" spans="1:11">
      <c r="A125" s="216" t="s">
        <v>1352</v>
      </c>
      <c r="B125" s="217" t="s">
        <v>1353</v>
      </c>
      <c r="C125" s="220"/>
      <c r="D125" s="220"/>
      <c r="E125" s="220"/>
      <c r="F125" s="219" t="str">
        <f t="shared" si="8"/>
        <v/>
      </c>
      <c r="G125" s="215" t="str">
        <f t="shared" si="9"/>
        <v/>
      </c>
      <c r="H125" s="31" t="str">
        <f t="shared" si="10"/>
        <v>否</v>
      </c>
      <c r="I125" s="194" t="str">
        <f t="shared" si="14"/>
        <v>否</v>
      </c>
      <c r="J125" s="194" t="str">
        <f t="shared" si="15"/>
        <v>否</v>
      </c>
      <c r="K125" s="194" t="str">
        <f t="shared" si="13"/>
        <v/>
      </c>
    </row>
    <row r="126" s="195" customFormat="1" ht="36" hidden="1" customHeight="1" spans="1:11">
      <c r="A126" s="216" t="s">
        <v>1354</v>
      </c>
      <c r="B126" s="217" t="s">
        <v>1355</v>
      </c>
      <c r="C126" s="220"/>
      <c r="D126" s="220"/>
      <c r="E126" s="220"/>
      <c r="F126" s="219" t="str">
        <f t="shared" si="8"/>
        <v/>
      </c>
      <c r="G126" s="215" t="str">
        <f t="shared" si="9"/>
        <v/>
      </c>
      <c r="H126" s="31" t="str">
        <f t="shared" si="10"/>
        <v>否</v>
      </c>
      <c r="I126" s="194" t="str">
        <f t="shared" si="14"/>
        <v>否</v>
      </c>
      <c r="J126" s="194" t="str">
        <f t="shared" si="15"/>
        <v>否</v>
      </c>
      <c r="K126" s="194" t="str">
        <f t="shared" si="13"/>
        <v/>
      </c>
    </row>
    <row r="127" s="196" customFormat="1" ht="36" customHeight="1" spans="1:11">
      <c r="A127" s="208" t="s">
        <v>1356</v>
      </c>
      <c r="B127" s="224" t="s">
        <v>1357</v>
      </c>
      <c r="C127" s="210">
        <f>C128</f>
        <v>0</v>
      </c>
      <c r="D127" s="210">
        <f>D128</f>
        <v>0</v>
      </c>
      <c r="E127" s="210">
        <f>E128</f>
        <v>0</v>
      </c>
      <c r="F127" s="221" t="str">
        <f t="shared" si="8"/>
        <v/>
      </c>
      <c r="G127" s="211" t="str">
        <f t="shared" si="9"/>
        <v/>
      </c>
      <c r="H127" s="31" t="str">
        <f t="shared" si="10"/>
        <v>是</v>
      </c>
      <c r="I127" s="194" t="str">
        <f t="shared" si="14"/>
        <v>是</v>
      </c>
      <c r="J127" s="194" t="str">
        <f t="shared" si="15"/>
        <v>是</v>
      </c>
      <c r="K127" s="194">
        <f t="shared" si="13"/>
        <v>1</v>
      </c>
    </row>
    <row r="128" s="196" customFormat="1" ht="36" hidden="1" customHeight="1" spans="1:11">
      <c r="A128" s="208" t="s">
        <v>1358</v>
      </c>
      <c r="B128" s="217" t="s">
        <v>1359</v>
      </c>
      <c r="C128" s="222">
        <f>SUM(C129:C133)</f>
        <v>0</v>
      </c>
      <c r="D128" s="222">
        <f>SUM(D129:D133)</f>
        <v>0</v>
      </c>
      <c r="E128" s="222">
        <f>SUM(E129:E133)</f>
        <v>0</v>
      </c>
      <c r="F128" s="219" t="str">
        <f t="shared" si="8"/>
        <v/>
      </c>
      <c r="G128" s="215" t="str">
        <f t="shared" si="9"/>
        <v/>
      </c>
      <c r="H128" s="31" t="str">
        <f t="shared" si="10"/>
        <v>否</v>
      </c>
      <c r="I128" s="194" t="str">
        <f t="shared" si="14"/>
        <v>是</v>
      </c>
      <c r="J128" s="194" t="str">
        <f t="shared" si="15"/>
        <v>否</v>
      </c>
      <c r="K128" s="194" t="str">
        <f t="shared" si="13"/>
        <v/>
      </c>
    </row>
    <row r="129" s="195" customFormat="1" ht="36" hidden="1" customHeight="1" spans="1:11">
      <c r="A129" s="216" t="s">
        <v>1360</v>
      </c>
      <c r="B129" s="217" t="s">
        <v>1361</v>
      </c>
      <c r="C129" s="220"/>
      <c r="D129" s="220"/>
      <c r="E129" s="220"/>
      <c r="F129" s="219" t="str">
        <f t="shared" si="8"/>
        <v/>
      </c>
      <c r="G129" s="215" t="str">
        <f t="shared" si="9"/>
        <v/>
      </c>
      <c r="H129" s="31" t="str">
        <f t="shared" si="10"/>
        <v>否</v>
      </c>
      <c r="I129" s="194" t="str">
        <f t="shared" si="14"/>
        <v>否</v>
      </c>
      <c r="J129" s="194" t="str">
        <f t="shared" si="15"/>
        <v>否</v>
      </c>
      <c r="K129" s="194" t="str">
        <f t="shared" si="13"/>
        <v/>
      </c>
    </row>
    <row r="130" s="195" customFormat="1" ht="36" hidden="1" customHeight="1" spans="1:11">
      <c r="A130" s="216" t="s">
        <v>1362</v>
      </c>
      <c r="B130" s="217" t="s">
        <v>1363</v>
      </c>
      <c r="C130" s="220"/>
      <c r="D130" s="220"/>
      <c r="E130" s="220"/>
      <c r="F130" s="219" t="str">
        <f t="shared" si="8"/>
        <v/>
      </c>
      <c r="G130" s="219" t="str">
        <f t="shared" si="9"/>
        <v/>
      </c>
      <c r="H130" s="31" t="str">
        <f t="shared" si="10"/>
        <v>否</v>
      </c>
      <c r="I130" s="194" t="str">
        <f t="shared" si="14"/>
        <v>否</v>
      </c>
      <c r="J130" s="194" t="str">
        <f t="shared" si="15"/>
        <v>否</v>
      </c>
      <c r="K130" s="194" t="str">
        <f t="shared" si="13"/>
        <v/>
      </c>
    </row>
    <row r="131" s="195" customFormat="1" ht="36" hidden="1" customHeight="1" spans="1:11">
      <c r="A131" s="216" t="s">
        <v>1364</v>
      </c>
      <c r="B131" s="217" t="s">
        <v>1365</v>
      </c>
      <c r="C131" s="220"/>
      <c r="D131" s="220"/>
      <c r="E131" s="220"/>
      <c r="F131" s="219" t="str">
        <f t="shared" si="8"/>
        <v/>
      </c>
      <c r="G131" s="219" t="str">
        <f t="shared" si="9"/>
        <v/>
      </c>
      <c r="H131" s="31" t="str">
        <f t="shared" si="10"/>
        <v>否</v>
      </c>
      <c r="I131" s="194" t="str">
        <f t="shared" si="14"/>
        <v>否</v>
      </c>
      <c r="J131" s="194" t="str">
        <f t="shared" si="15"/>
        <v>否</v>
      </c>
      <c r="K131" s="194" t="str">
        <f t="shared" si="13"/>
        <v/>
      </c>
    </row>
    <row r="132" s="195" customFormat="1" ht="36" hidden="1" customHeight="1" spans="1:11">
      <c r="A132" s="216" t="s">
        <v>1366</v>
      </c>
      <c r="B132" s="217" t="s">
        <v>1367</v>
      </c>
      <c r="C132" s="220"/>
      <c r="D132" s="220"/>
      <c r="E132" s="220"/>
      <c r="F132" s="219" t="str">
        <f t="shared" si="8"/>
        <v/>
      </c>
      <c r="G132" s="219" t="str">
        <f t="shared" si="9"/>
        <v/>
      </c>
      <c r="H132" s="31" t="str">
        <f t="shared" si="10"/>
        <v>否</v>
      </c>
      <c r="I132" s="194" t="str">
        <f t="shared" si="14"/>
        <v>否</v>
      </c>
      <c r="J132" s="194" t="str">
        <f t="shared" si="15"/>
        <v>否</v>
      </c>
      <c r="K132" s="194" t="str">
        <f t="shared" si="13"/>
        <v/>
      </c>
    </row>
    <row r="133" ht="36" hidden="1" customHeight="1" spans="1:11">
      <c r="A133" s="216" t="s">
        <v>1368</v>
      </c>
      <c r="B133" s="213" t="s">
        <v>1369</v>
      </c>
      <c r="C133" s="220"/>
      <c r="D133" s="220"/>
      <c r="E133" s="220"/>
      <c r="F133" s="211" t="str">
        <f t="shared" ref="F133:F144" si="16">IF(C133&lt;&gt;0,E133/C133,"")</f>
        <v/>
      </c>
      <c r="G133" s="211" t="str">
        <f t="shared" ref="G133:G144" si="17">IF(D133&lt;&gt;0,E133/D133,"")</f>
        <v/>
      </c>
      <c r="H133" s="31" t="str">
        <f t="shared" si="10"/>
        <v>否</v>
      </c>
      <c r="I133" s="194" t="str">
        <f t="shared" si="14"/>
        <v>否</v>
      </c>
      <c r="J133" s="194" t="str">
        <f t="shared" si="15"/>
        <v>否</v>
      </c>
      <c r="K133" s="194" t="str">
        <f t="shared" si="13"/>
        <v/>
      </c>
    </row>
    <row r="134" s="194" customFormat="1" ht="36" customHeight="1" spans="1:11">
      <c r="A134" s="208" t="s">
        <v>1370</v>
      </c>
      <c r="B134" s="209" t="s">
        <v>1371</v>
      </c>
      <c r="C134" s="210">
        <f>SUM(C135:C136,C145)</f>
        <v>2476</v>
      </c>
      <c r="D134" s="210">
        <f>SUM(D135:D136,D145)</f>
        <v>2000</v>
      </c>
      <c r="E134" s="210">
        <f>SUM(E135:E136,E145)</f>
        <v>5129</v>
      </c>
      <c r="F134" s="211">
        <f t="shared" si="16"/>
        <v>2.07148626817447</v>
      </c>
      <c r="G134" s="211">
        <f t="shared" si="17"/>
        <v>2.5645</v>
      </c>
      <c r="H134" s="31" t="str">
        <f t="shared" ref="H134:H170" si="18">IF(B134&lt;&gt;"",IF(SUM(C134:E134,K134)&lt;&gt;0,"是","否"),"是")</f>
        <v>是</v>
      </c>
      <c r="I134" s="194" t="str">
        <f t="shared" ref="I134:I170" si="19">IF(LEN(A134)&lt;=5,"是","否")</f>
        <v>是</v>
      </c>
      <c r="J134" s="194" t="str">
        <f t="shared" ref="J134:J157" si="20">IF(LEN(A134)=3,"是","否")</f>
        <v>是</v>
      </c>
      <c r="K134" s="194">
        <f t="shared" ref="K134:K170" si="21">IF(J134="是",1,"")</f>
        <v>1</v>
      </c>
    </row>
    <row r="135" s="195" customFormat="1" ht="36" hidden="1" customHeight="1" spans="1:11">
      <c r="A135" s="216" t="s">
        <v>1372</v>
      </c>
      <c r="B135" s="217" t="s">
        <v>1373</v>
      </c>
      <c r="C135" s="218">
        <v>20</v>
      </c>
      <c r="D135" s="218"/>
      <c r="E135" s="218"/>
      <c r="F135" s="219">
        <f t="shared" si="16"/>
        <v>0</v>
      </c>
      <c r="G135" s="215" t="str">
        <f t="shared" si="17"/>
        <v/>
      </c>
      <c r="H135" s="31" t="str">
        <f t="shared" si="18"/>
        <v>是</v>
      </c>
      <c r="I135" s="194" t="str">
        <f t="shared" si="19"/>
        <v>是</v>
      </c>
      <c r="J135" s="194" t="str">
        <f t="shared" si="20"/>
        <v>否</v>
      </c>
      <c r="K135" s="194" t="str">
        <f t="shared" si="21"/>
        <v/>
      </c>
    </row>
    <row r="136" s="196" customFormat="1" ht="36" hidden="1" customHeight="1" spans="1:11">
      <c r="A136" s="208" t="s">
        <v>1374</v>
      </c>
      <c r="B136" s="217" t="s">
        <v>1375</v>
      </c>
      <c r="C136" s="214">
        <f>SUM(C137:C144)</f>
        <v>155</v>
      </c>
      <c r="D136" s="214">
        <f>SUM(D137:D144)</f>
        <v>0</v>
      </c>
      <c r="E136" s="214">
        <f>SUM(E137:E144)</f>
        <v>222</v>
      </c>
      <c r="F136" s="219">
        <f t="shared" si="16"/>
        <v>1.43225806451613</v>
      </c>
      <c r="G136" s="215" t="str">
        <f t="shared" si="17"/>
        <v/>
      </c>
      <c r="H136" s="31" t="str">
        <f t="shared" si="18"/>
        <v>是</v>
      </c>
      <c r="I136" s="194" t="str">
        <f t="shared" si="19"/>
        <v>是</v>
      </c>
      <c r="J136" s="194" t="str">
        <f t="shared" si="20"/>
        <v>否</v>
      </c>
      <c r="K136" s="194" t="str">
        <f t="shared" si="21"/>
        <v/>
      </c>
    </row>
    <row r="137" s="195" customFormat="1" ht="36" hidden="1" customHeight="1" spans="1:11">
      <c r="A137" s="216" t="s">
        <v>1376</v>
      </c>
      <c r="B137" s="217" t="s">
        <v>1377</v>
      </c>
      <c r="C137" s="220"/>
      <c r="D137" s="220"/>
      <c r="E137" s="220"/>
      <c r="F137" s="219" t="str">
        <f t="shared" si="16"/>
        <v/>
      </c>
      <c r="G137" s="219" t="str">
        <f t="shared" si="17"/>
        <v/>
      </c>
      <c r="H137" s="31" t="str">
        <f t="shared" si="18"/>
        <v>否</v>
      </c>
      <c r="I137" s="194" t="str">
        <f t="shared" si="19"/>
        <v>否</v>
      </c>
      <c r="J137" s="194" t="str">
        <f t="shared" si="20"/>
        <v>否</v>
      </c>
      <c r="K137" s="194" t="str">
        <f t="shared" si="21"/>
        <v/>
      </c>
    </row>
    <row r="138" s="195" customFormat="1" ht="36" hidden="1" customHeight="1" spans="1:11">
      <c r="A138" s="216" t="s">
        <v>1378</v>
      </c>
      <c r="B138" s="217" t="s">
        <v>1379</v>
      </c>
      <c r="C138" s="220"/>
      <c r="D138" s="220"/>
      <c r="E138" s="220"/>
      <c r="F138" s="219" t="str">
        <f t="shared" si="16"/>
        <v/>
      </c>
      <c r="G138" s="215" t="str">
        <f t="shared" si="17"/>
        <v/>
      </c>
      <c r="H138" s="31" t="str">
        <f t="shared" si="18"/>
        <v>否</v>
      </c>
      <c r="I138" s="194" t="str">
        <f t="shared" si="19"/>
        <v>否</v>
      </c>
      <c r="J138" s="194" t="str">
        <f t="shared" si="20"/>
        <v>否</v>
      </c>
      <c r="K138" s="194" t="str">
        <f t="shared" si="21"/>
        <v/>
      </c>
    </row>
    <row r="139" s="195" customFormat="1" ht="36" hidden="1" customHeight="1" spans="1:11">
      <c r="A139" s="216" t="s">
        <v>1380</v>
      </c>
      <c r="B139" s="217" t="s">
        <v>1381</v>
      </c>
      <c r="C139" s="218">
        <v>130</v>
      </c>
      <c r="D139" s="218"/>
      <c r="E139" s="218">
        <v>202</v>
      </c>
      <c r="F139" s="219">
        <f t="shared" si="16"/>
        <v>1.55384615384615</v>
      </c>
      <c r="G139" s="215" t="str">
        <f t="shared" si="17"/>
        <v/>
      </c>
      <c r="H139" s="31" t="str">
        <f t="shared" si="18"/>
        <v>是</v>
      </c>
      <c r="I139" s="194" t="str">
        <f t="shared" si="19"/>
        <v>否</v>
      </c>
      <c r="J139" s="194" t="str">
        <f t="shared" si="20"/>
        <v>否</v>
      </c>
      <c r="K139" s="194" t="str">
        <f t="shared" si="21"/>
        <v/>
      </c>
    </row>
    <row r="140" s="195" customFormat="1" ht="36" hidden="1" customHeight="1" spans="1:11">
      <c r="A140" s="216" t="s">
        <v>1382</v>
      </c>
      <c r="B140" s="217" t="s">
        <v>1383</v>
      </c>
      <c r="C140" s="220"/>
      <c r="D140" s="220"/>
      <c r="E140" s="220"/>
      <c r="F140" s="219" t="str">
        <f t="shared" si="16"/>
        <v/>
      </c>
      <c r="G140" s="215" t="str">
        <f t="shared" si="17"/>
        <v/>
      </c>
      <c r="H140" s="31" t="str">
        <f t="shared" si="18"/>
        <v>否</v>
      </c>
      <c r="I140" s="194" t="str">
        <f t="shared" si="19"/>
        <v>否</v>
      </c>
      <c r="J140" s="194" t="str">
        <f t="shared" si="20"/>
        <v>否</v>
      </c>
      <c r="K140" s="194" t="str">
        <f t="shared" si="21"/>
        <v/>
      </c>
    </row>
    <row r="141" ht="36" hidden="1" customHeight="1" spans="1:11">
      <c r="A141" s="216" t="s">
        <v>1384</v>
      </c>
      <c r="B141" s="213" t="s">
        <v>1385</v>
      </c>
      <c r="C141" s="220"/>
      <c r="D141" s="220"/>
      <c r="E141" s="220"/>
      <c r="F141" s="215" t="str">
        <f t="shared" si="16"/>
        <v/>
      </c>
      <c r="G141" s="215" t="str">
        <f t="shared" si="17"/>
        <v/>
      </c>
      <c r="H141" s="31" t="str">
        <f t="shared" si="18"/>
        <v>否</v>
      </c>
      <c r="I141" s="194" t="str">
        <f t="shared" si="19"/>
        <v>否</v>
      </c>
      <c r="J141" s="194" t="str">
        <f t="shared" si="20"/>
        <v>否</v>
      </c>
      <c r="K141" s="194" t="str">
        <f t="shared" si="21"/>
        <v/>
      </c>
    </row>
    <row r="142" s="195" customFormat="1" ht="36" hidden="1" customHeight="1" spans="1:11">
      <c r="A142" s="216" t="s">
        <v>1386</v>
      </c>
      <c r="B142" s="217" t="s">
        <v>1387</v>
      </c>
      <c r="C142" s="220"/>
      <c r="D142" s="220"/>
      <c r="E142" s="220"/>
      <c r="F142" s="219" t="str">
        <f t="shared" si="16"/>
        <v/>
      </c>
      <c r="G142" s="215" t="str">
        <f t="shared" si="17"/>
        <v/>
      </c>
      <c r="H142" s="31" t="str">
        <f t="shared" si="18"/>
        <v>否</v>
      </c>
      <c r="I142" s="194" t="str">
        <f t="shared" si="19"/>
        <v>否</v>
      </c>
      <c r="J142" s="194" t="str">
        <f t="shared" si="20"/>
        <v>否</v>
      </c>
      <c r="K142" s="194" t="str">
        <f t="shared" si="21"/>
        <v/>
      </c>
    </row>
    <row r="143" s="195" customFormat="1" ht="36" hidden="1" customHeight="1" spans="1:11">
      <c r="A143" s="216" t="s">
        <v>1388</v>
      </c>
      <c r="B143" s="217" t="s">
        <v>1389</v>
      </c>
      <c r="C143" s="218">
        <v>25</v>
      </c>
      <c r="D143" s="218"/>
      <c r="E143" s="218">
        <v>20</v>
      </c>
      <c r="F143" s="219">
        <f t="shared" si="16"/>
        <v>0.8</v>
      </c>
      <c r="G143" s="215" t="str">
        <f t="shared" si="17"/>
        <v/>
      </c>
      <c r="H143" s="31" t="str">
        <f t="shared" si="18"/>
        <v>是</v>
      </c>
      <c r="I143" s="194" t="str">
        <f t="shared" si="19"/>
        <v>否</v>
      </c>
      <c r="J143" s="194" t="str">
        <f t="shared" si="20"/>
        <v>否</v>
      </c>
      <c r="K143" s="194" t="str">
        <f t="shared" si="21"/>
        <v/>
      </c>
    </row>
    <row r="144" s="195" customFormat="1" ht="36" hidden="1" customHeight="1" spans="1:11">
      <c r="A144" s="225">
        <v>2290899</v>
      </c>
      <c r="B144" s="217" t="s">
        <v>1390</v>
      </c>
      <c r="C144" s="220"/>
      <c r="D144" s="220"/>
      <c r="E144" s="220"/>
      <c r="F144" s="219" t="str">
        <f t="shared" si="16"/>
        <v/>
      </c>
      <c r="G144" s="215" t="str">
        <f t="shared" si="17"/>
        <v/>
      </c>
      <c r="H144" s="31" t="str">
        <f t="shared" si="18"/>
        <v>否</v>
      </c>
      <c r="I144" s="194" t="str">
        <f t="shared" si="19"/>
        <v>否</v>
      </c>
      <c r="J144" s="194" t="str">
        <f t="shared" si="20"/>
        <v>否</v>
      </c>
      <c r="K144" s="194" t="str">
        <f t="shared" si="21"/>
        <v/>
      </c>
    </row>
    <row r="145" s="196" customFormat="1" ht="36" hidden="1" customHeight="1" spans="1:11">
      <c r="A145" s="208" t="s">
        <v>1391</v>
      </c>
      <c r="B145" s="217" t="s">
        <v>1392</v>
      </c>
      <c r="C145" s="214">
        <f>SUM(C146:C155)</f>
        <v>2301</v>
      </c>
      <c r="D145" s="214">
        <f>SUM(D146:D155)</f>
        <v>2000</v>
      </c>
      <c r="E145" s="214">
        <v>4907</v>
      </c>
      <c r="F145" s="219">
        <f t="shared" ref="F145" si="22">IF(C145&lt;&gt;0,E145/C145,"")</f>
        <v>2.13255106475445</v>
      </c>
      <c r="G145" s="215">
        <f t="shared" ref="G145" si="23">IF(D145&lt;&gt;0,E145/D145,"")</f>
        <v>2.4535</v>
      </c>
      <c r="H145" s="31" t="str">
        <f t="shared" si="18"/>
        <v>是</v>
      </c>
      <c r="I145" s="194" t="str">
        <f t="shared" si="19"/>
        <v>是</v>
      </c>
      <c r="J145" s="194" t="str">
        <f t="shared" si="20"/>
        <v>否</v>
      </c>
      <c r="K145" s="194" t="str">
        <f t="shared" si="21"/>
        <v/>
      </c>
    </row>
    <row r="146" s="195" customFormat="1" ht="36" hidden="1" customHeight="1" spans="1:11">
      <c r="A146" s="216" t="s">
        <v>1393</v>
      </c>
      <c r="B146" s="217" t="s">
        <v>1394</v>
      </c>
      <c r="C146" s="218">
        <v>631</v>
      </c>
      <c r="D146" s="218">
        <v>1000</v>
      </c>
      <c r="E146" s="218">
        <v>122</v>
      </c>
      <c r="F146" s="219">
        <f t="shared" ref="F146:F170" si="24">IF(C146&lt;&gt;0,E146/C146,"")</f>
        <v>0.193343898573693</v>
      </c>
      <c r="G146" s="215">
        <f t="shared" ref="G146:G170" si="25">IF(D146&lt;&gt;0,E146/D146,"")</f>
        <v>0.122</v>
      </c>
      <c r="H146" s="31" t="str">
        <f t="shared" si="18"/>
        <v>是</v>
      </c>
      <c r="I146" s="194" t="str">
        <f t="shared" si="19"/>
        <v>否</v>
      </c>
      <c r="J146" s="194" t="str">
        <f t="shared" si="20"/>
        <v>否</v>
      </c>
      <c r="K146" s="194" t="str">
        <f t="shared" si="21"/>
        <v/>
      </c>
    </row>
    <row r="147" ht="36" hidden="1" customHeight="1" spans="1:11">
      <c r="A147" s="216" t="s">
        <v>1395</v>
      </c>
      <c r="B147" s="213" t="s">
        <v>1396</v>
      </c>
      <c r="C147" s="218">
        <v>1641</v>
      </c>
      <c r="D147" s="218">
        <v>1000</v>
      </c>
      <c r="E147" s="218">
        <v>4232</v>
      </c>
      <c r="F147" s="215">
        <f t="shared" si="24"/>
        <v>2.57891529555149</v>
      </c>
      <c r="G147" s="215">
        <f t="shared" si="25"/>
        <v>4.232</v>
      </c>
      <c r="H147" s="31" t="str">
        <f t="shared" si="18"/>
        <v>是</v>
      </c>
      <c r="I147" s="194" t="str">
        <f t="shared" si="19"/>
        <v>否</v>
      </c>
      <c r="J147" s="194" t="str">
        <f t="shared" si="20"/>
        <v>否</v>
      </c>
      <c r="K147" s="194" t="str">
        <f t="shared" si="21"/>
        <v/>
      </c>
    </row>
    <row r="148" s="195" customFormat="1" ht="36" hidden="1" customHeight="1" spans="1:11">
      <c r="A148" s="216" t="s">
        <v>1397</v>
      </c>
      <c r="B148" s="217" t="s">
        <v>1398</v>
      </c>
      <c r="C148" s="220"/>
      <c r="D148" s="220"/>
      <c r="E148" s="220"/>
      <c r="F148" s="219" t="str">
        <f t="shared" si="24"/>
        <v/>
      </c>
      <c r="G148" s="215" t="str">
        <f t="shared" si="25"/>
        <v/>
      </c>
      <c r="H148" s="31" t="str">
        <f t="shared" si="18"/>
        <v>否</v>
      </c>
      <c r="I148" s="194" t="str">
        <f t="shared" si="19"/>
        <v>否</v>
      </c>
      <c r="J148" s="194" t="str">
        <f t="shared" si="20"/>
        <v>否</v>
      </c>
      <c r="K148" s="194" t="str">
        <f t="shared" si="21"/>
        <v/>
      </c>
    </row>
    <row r="149" s="195" customFormat="1" ht="36" hidden="1" customHeight="1" spans="1:11">
      <c r="A149" s="216" t="s">
        <v>1399</v>
      </c>
      <c r="B149" s="217" t="s">
        <v>1400</v>
      </c>
      <c r="C149" s="220"/>
      <c r="D149" s="220"/>
      <c r="E149" s="220"/>
      <c r="F149" s="219" t="str">
        <f t="shared" si="24"/>
        <v/>
      </c>
      <c r="G149" s="215" t="str">
        <f t="shared" si="25"/>
        <v/>
      </c>
      <c r="H149" s="31" t="str">
        <f t="shared" si="18"/>
        <v>否</v>
      </c>
      <c r="I149" s="194" t="str">
        <f t="shared" si="19"/>
        <v>否</v>
      </c>
      <c r="J149" s="194" t="str">
        <f t="shared" si="20"/>
        <v>否</v>
      </c>
      <c r="K149" s="194" t="str">
        <f t="shared" si="21"/>
        <v/>
      </c>
    </row>
    <row r="150" ht="36" hidden="1" customHeight="1" spans="1:11">
      <c r="A150" s="216" t="s">
        <v>1401</v>
      </c>
      <c r="B150" s="213" t="s">
        <v>1402</v>
      </c>
      <c r="C150" s="218">
        <v>29</v>
      </c>
      <c r="D150" s="218"/>
      <c r="E150" s="218">
        <v>553</v>
      </c>
      <c r="F150" s="211">
        <f t="shared" si="24"/>
        <v>19.0689655172414</v>
      </c>
      <c r="G150" s="211" t="str">
        <f t="shared" si="25"/>
        <v/>
      </c>
      <c r="H150" s="31" t="str">
        <f t="shared" si="18"/>
        <v>是</v>
      </c>
      <c r="I150" s="194" t="str">
        <f t="shared" si="19"/>
        <v>否</v>
      </c>
      <c r="J150" s="194" t="str">
        <f t="shared" si="20"/>
        <v>否</v>
      </c>
      <c r="K150" s="194" t="str">
        <f t="shared" si="21"/>
        <v/>
      </c>
    </row>
    <row r="151" ht="36" hidden="1" customHeight="1" spans="1:11">
      <c r="A151" s="216" t="s">
        <v>1403</v>
      </c>
      <c r="B151" s="213" t="s">
        <v>1404</v>
      </c>
      <c r="C151" s="220"/>
      <c r="D151" s="220"/>
      <c r="E151" s="220"/>
      <c r="F151" s="215" t="str">
        <f t="shared" si="24"/>
        <v/>
      </c>
      <c r="G151" s="215" t="str">
        <f t="shared" si="25"/>
        <v/>
      </c>
      <c r="H151" s="31" t="str">
        <f t="shared" si="18"/>
        <v>否</v>
      </c>
      <c r="I151" s="194" t="str">
        <f t="shared" si="19"/>
        <v>否</v>
      </c>
      <c r="J151" s="194" t="str">
        <f t="shared" si="20"/>
        <v>否</v>
      </c>
      <c r="K151" s="194" t="str">
        <f t="shared" si="21"/>
        <v/>
      </c>
    </row>
    <row r="152" s="195" customFormat="1" ht="36" hidden="1" customHeight="1" spans="1:11">
      <c r="A152" s="216" t="s">
        <v>1405</v>
      </c>
      <c r="B152" s="217" t="s">
        <v>1406</v>
      </c>
      <c r="C152" s="220"/>
      <c r="D152" s="220"/>
      <c r="E152" s="220"/>
      <c r="F152" s="219" t="str">
        <f t="shared" si="24"/>
        <v/>
      </c>
      <c r="G152" s="219" t="str">
        <f t="shared" si="25"/>
        <v/>
      </c>
      <c r="H152" s="31" t="str">
        <f t="shared" si="18"/>
        <v>否</v>
      </c>
      <c r="I152" s="194" t="str">
        <f t="shared" si="19"/>
        <v>否</v>
      </c>
      <c r="J152" s="194" t="str">
        <f t="shared" si="20"/>
        <v>否</v>
      </c>
      <c r="K152" s="194" t="str">
        <f t="shared" si="21"/>
        <v/>
      </c>
    </row>
    <row r="153" s="195" customFormat="1" ht="36" hidden="1" customHeight="1" spans="1:11">
      <c r="A153" s="414" t="s">
        <v>1407</v>
      </c>
      <c r="B153" s="217" t="s">
        <v>1408</v>
      </c>
      <c r="C153" s="220"/>
      <c r="D153" s="220"/>
      <c r="E153" s="220"/>
      <c r="F153" s="219" t="str">
        <f t="shared" si="24"/>
        <v/>
      </c>
      <c r="G153" s="219" t="str">
        <f t="shared" si="25"/>
        <v/>
      </c>
      <c r="H153" s="31" t="str">
        <f t="shared" si="18"/>
        <v>否</v>
      </c>
      <c r="I153" s="194" t="str">
        <f t="shared" si="19"/>
        <v>否</v>
      </c>
      <c r="J153" s="194" t="str">
        <f t="shared" si="20"/>
        <v>否</v>
      </c>
      <c r="K153" s="194" t="str">
        <f t="shared" si="21"/>
        <v/>
      </c>
    </row>
    <row r="154" s="195" customFormat="1" ht="36" hidden="1" customHeight="1" spans="1:11">
      <c r="A154" s="216" t="s">
        <v>1409</v>
      </c>
      <c r="B154" s="217" t="s">
        <v>1410</v>
      </c>
      <c r="C154" s="220"/>
      <c r="D154" s="220"/>
      <c r="E154" s="220"/>
      <c r="F154" s="219" t="str">
        <f t="shared" si="24"/>
        <v/>
      </c>
      <c r="G154" s="219" t="str">
        <f t="shared" si="25"/>
        <v/>
      </c>
      <c r="H154" s="31" t="str">
        <f t="shared" si="18"/>
        <v>否</v>
      </c>
      <c r="I154" s="194" t="str">
        <f t="shared" si="19"/>
        <v>否</v>
      </c>
      <c r="J154" s="194" t="str">
        <f t="shared" si="20"/>
        <v>否</v>
      </c>
      <c r="K154" s="194" t="str">
        <f t="shared" si="21"/>
        <v/>
      </c>
    </row>
    <row r="155" s="195" customFormat="1" ht="36" hidden="1" customHeight="1" spans="1:11">
      <c r="A155" s="216" t="s">
        <v>1411</v>
      </c>
      <c r="B155" s="217" t="s">
        <v>1412</v>
      </c>
      <c r="C155" s="220"/>
      <c r="D155" s="220"/>
      <c r="E155" s="220"/>
      <c r="F155" s="219" t="str">
        <f t="shared" si="24"/>
        <v/>
      </c>
      <c r="G155" s="215" t="str">
        <f t="shared" si="25"/>
        <v/>
      </c>
      <c r="H155" s="31" t="str">
        <f t="shared" si="18"/>
        <v>否</v>
      </c>
      <c r="I155" s="194" t="str">
        <f t="shared" si="19"/>
        <v>否</v>
      </c>
      <c r="J155" s="194" t="str">
        <f t="shared" si="20"/>
        <v>否</v>
      </c>
      <c r="K155" s="194" t="str">
        <f t="shared" si="21"/>
        <v/>
      </c>
    </row>
    <row r="156" s="195" customFormat="1" ht="36" customHeight="1" spans="1:11">
      <c r="A156" s="144">
        <v>232</v>
      </c>
      <c r="B156" s="224" t="s">
        <v>1413</v>
      </c>
      <c r="C156" s="229"/>
      <c r="D156" s="229"/>
      <c r="E156" s="229"/>
      <c r="F156" s="221" t="str">
        <f t="shared" si="24"/>
        <v/>
      </c>
      <c r="G156" s="211" t="str">
        <f t="shared" si="25"/>
        <v/>
      </c>
      <c r="H156" s="31" t="str">
        <f t="shared" si="18"/>
        <v>是</v>
      </c>
      <c r="I156" s="194" t="str">
        <f t="shared" si="19"/>
        <v>是</v>
      </c>
      <c r="J156" s="194" t="str">
        <f t="shared" si="20"/>
        <v>是</v>
      </c>
      <c r="K156" s="194">
        <f t="shared" si="21"/>
        <v>1</v>
      </c>
    </row>
    <row r="157" ht="36" customHeight="1" spans="1:11">
      <c r="A157" s="216" t="s">
        <v>1414</v>
      </c>
      <c r="B157" s="209" t="s">
        <v>1415</v>
      </c>
      <c r="C157" s="229"/>
      <c r="D157" s="229"/>
      <c r="E157" s="229">
        <v>17</v>
      </c>
      <c r="F157" s="211" t="str">
        <f t="shared" si="24"/>
        <v/>
      </c>
      <c r="G157" s="211" t="str">
        <f t="shared" si="25"/>
        <v/>
      </c>
      <c r="H157" s="31" t="str">
        <f t="shared" si="18"/>
        <v>是</v>
      </c>
      <c r="I157" s="194" t="str">
        <f t="shared" si="19"/>
        <v>是</v>
      </c>
      <c r="J157" s="194" t="str">
        <f t="shared" si="20"/>
        <v>是</v>
      </c>
      <c r="K157" s="194">
        <f t="shared" si="21"/>
        <v>1</v>
      </c>
    </row>
    <row r="158" ht="35.1" hidden="1" customHeight="1" spans="1:11">
      <c r="A158" s="230"/>
      <c r="B158" s="231"/>
      <c r="C158" s="220"/>
      <c r="D158" s="220"/>
      <c r="E158" s="220"/>
      <c r="F158" s="211" t="str">
        <f t="shared" si="24"/>
        <v/>
      </c>
      <c r="G158" s="211" t="str">
        <f t="shared" si="25"/>
        <v/>
      </c>
      <c r="H158" s="31" t="s">
        <v>1085</v>
      </c>
      <c r="I158" s="194" t="str">
        <f t="shared" si="19"/>
        <v>是</v>
      </c>
      <c r="J158" s="194"/>
      <c r="K158" s="194" t="str">
        <f t="shared" si="21"/>
        <v/>
      </c>
    </row>
    <row r="159" ht="35.1" customHeight="1" spans="1:11">
      <c r="A159" s="232"/>
      <c r="B159" s="233" t="s">
        <v>1437</v>
      </c>
      <c r="C159" s="210">
        <f>SUM(C5,C11,C20,C27,C53,C75,C116,C127,C134,C156,C157)</f>
        <v>4012</v>
      </c>
      <c r="D159" s="210">
        <f>SUM(D5,D11,D20,D27,D53,D75,D116,D127,D134,D156,D157)</f>
        <v>14866</v>
      </c>
      <c r="E159" s="210">
        <f>SUM(E5,E11,E20,E27,E53,E75,E116,E127,E134,E156,E157)</f>
        <v>90138</v>
      </c>
      <c r="F159" s="211">
        <f t="shared" si="24"/>
        <v>22.4670987038883</v>
      </c>
      <c r="G159" s="211">
        <f t="shared" si="25"/>
        <v>6.06336607022736</v>
      </c>
      <c r="H159" s="31" t="str">
        <f t="shared" si="18"/>
        <v>是</v>
      </c>
      <c r="I159" s="194" t="str">
        <f t="shared" si="19"/>
        <v>是</v>
      </c>
      <c r="J159" s="194"/>
      <c r="K159" s="194" t="str">
        <f t="shared" si="21"/>
        <v/>
      </c>
    </row>
    <row r="160" ht="35.1" hidden="1" customHeight="1" spans="1:11">
      <c r="A160" s="225"/>
      <c r="B160" s="234" t="s">
        <v>1417</v>
      </c>
      <c r="C160" s="235">
        <f>SUM(C161:C162)</f>
        <v>0</v>
      </c>
      <c r="D160" s="235">
        <f>SUM(D161:D162)</f>
        <v>0</v>
      </c>
      <c r="E160" s="235">
        <f>SUM(E161:E162)</f>
        <v>0</v>
      </c>
      <c r="F160" s="211" t="str">
        <f t="shared" si="24"/>
        <v/>
      </c>
      <c r="G160" s="211" t="str">
        <f t="shared" si="25"/>
        <v/>
      </c>
      <c r="H160" s="31" t="str">
        <f t="shared" si="18"/>
        <v>否</v>
      </c>
      <c r="I160" s="194" t="str">
        <f t="shared" si="19"/>
        <v>是</v>
      </c>
      <c r="J160" s="194"/>
      <c r="K160" s="194" t="str">
        <f t="shared" si="21"/>
        <v/>
      </c>
    </row>
    <row r="161" ht="35.1" hidden="1" customHeight="1" spans="1:11">
      <c r="A161" s="225"/>
      <c r="B161" s="236" t="s">
        <v>1418</v>
      </c>
      <c r="C161" s="237"/>
      <c r="D161" s="238"/>
      <c r="E161" s="237"/>
      <c r="F161" s="215" t="str">
        <f t="shared" si="24"/>
        <v/>
      </c>
      <c r="G161" s="215" t="str">
        <f t="shared" si="25"/>
        <v/>
      </c>
      <c r="H161" s="31" t="str">
        <f t="shared" si="18"/>
        <v>否</v>
      </c>
      <c r="I161" s="194" t="str">
        <f t="shared" si="19"/>
        <v>是</v>
      </c>
      <c r="J161" s="194"/>
      <c r="K161" s="194" t="str">
        <f t="shared" si="21"/>
        <v/>
      </c>
    </row>
    <row r="162" ht="35.1" hidden="1" customHeight="1" spans="1:11">
      <c r="A162" s="225"/>
      <c r="B162" s="236" t="s">
        <v>1419</v>
      </c>
      <c r="C162" s="237"/>
      <c r="D162" s="237"/>
      <c r="E162" s="237"/>
      <c r="F162" s="215" t="str">
        <f t="shared" si="24"/>
        <v/>
      </c>
      <c r="G162" s="215" t="str">
        <f t="shared" si="25"/>
        <v/>
      </c>
      <c r="H162" s="31" t="str">
        <f t="shared" si="18"/>
        <v>否</v>
      </c>
      <c r="I162" s="194" t="str">
        <f t="shared" si="19"/>
        <v>是</v>
      </c>
      <c r="J162" s="194"/>
      <c r="K162" s="194" t="str">
        <f t="shared" si="21"/>
        <v/>
      </c>
    </row>
    <row r="163" s="194" customFormat="1" ht="35.1" customHeight="1" spans="1:11">
      <c r="A163" s="225"/>
      <c r="B163" s="234" t="s">
        <v>1438</v>
      </c>
      <c r="C163" s="239">
        <f>C164+C165</f>
        <v>12800</v>
      </c>
      <c r="D163" s="239">
        <f t="shared" ref="D163:E163" si="26">D164+D165</f>
        <v>0</v>
      </c>
      <c r="E163" s="240">
        <f t="shared" si="26"/>
        <v>36300</v>
      </c>
      <c r="F163" s="211">
        <f t="shared" si="24"/>
        <v>2.8359375</v>
      </c>
      <c r="G163" s="211" t="str">
        <f t="shared" si="25"/>
        <v/>
      </c>
      <c r="H163" s="31" t="str">
        <f t="shared" si="18"/>
        <v>是</v>
      </c>
      <c r="K163" s="194" t="str">
        <f t="shared" si="21"/>
        <v/>
      </c>
    </row>
    <row r="164" s="197" customFormat="1" ht="35.1" customHeight="1" spans="1:8">
      <c r="A164" s="225"/>
      <c r="B164" s="241" t="s">
        <v>1439</v>
      </c>
      <c r="C164" s="242"/>
      <c r="D164" s="242"/>
      <c r="E164" s="243">
        <v>30000</v>
      </c>
      <c r="F164" s="215" t="str">
        <f t="shared" si="24"/>
        <v/>
      </c>
      <c r="G164" s="215" t="str">
        <f t="shared" si="25"/>
        <v/>
      </c>
      <c r="H164" s="244"/>
    </row>
    <row r="165" s="197" customFormat="1" ht="35.1" customHeight="1" spans="1:8">
      <c r="A165" s="225"/>
      <c r="B165" s="241" t="s">
        <v>1440</v>
      </c>
      <c r="C165" s="242">
        <v>12800</v>
      </c>
      <c r="D165" s="242"/>
      <c r="E165" s="243">
        <v>6300</v>
      </c>
      <c r="F165" s="215">
        <f t="shared" si="24"/>
        <v>0.4921875</v>
      </c>
      <c r="G165" s="215" t="str">
        <f t="shared" si="25"/>
        <v/>
      </c>
      <c r="H165" s="244"/>
    </row>
    <row r="166" s="194" customFormat="1" ht="35.1" customHeight="1" spans="1:11">
      <c r="A166" s="225"/>
      <c r="B166" s="245" t="s">
        <v>1096</v>
      </c>
      <c r="C166" s="239">
        <v>22438</v>
      </c>
      <c r="D166" s="239">
        <v>32994</v>
      </c>
      <c r="E166" s="240">
        <v>22684</v>
      </c>
      <c r="F166" s="211">
        <f t="shared" si="24"/>
        <v>1.01096354398788</v>
      </c>
      <c r="G166" s="211">
        <f t="shared" si="25"/>
        <v>0.687518942838092</v>
      </c>
      <c r="H166" s="31" t="str">
        <f t="shared" si="18"/>
        <v>是</v>
      </c>
      <c r="I166" s="194" t="str">
        <f t="shared" si="19"/>
        <v>是</v>
      </c>
      <c r="K166" s="194" t="str">
        <f t="shared" si="21"/>
        <v/>
      </c>
    </row>
    <row r="167" s="194" customFormat="1" ht="35.1" customHeight="1" spans="1:11">
      <c r="A167" s="225"/>
      <c r="B167" s="245" t="s">
        <v>1420</v>
      </c>
      <c r="C167" s="239">
        <v>2954</v>
      </c>
      <c r="D167" s="239"/>
      <c r="E167" s="240">
        <v>2676</v>
      </c>
      <c r="F167" s="211">
        <f t="shared" si="24"/>
        <v>0.905890318212593</v>
      </c>
      <c r="G167" s="211" t="str">
        <f t="shared" si="25"/>
        <v/>
      </c>
      <c r="H167" s="31" t="str">
        <f t="shared" si="18"/>
        <v>是</v>
      </c>
      <c r="K167" s="194" t="str">
        <f t="shared" si="21"/>
        <v/>
      </c>
    </row>
    <row r="168" s="194" customFormat="1" ht="35.1" customHeight="1" spans="1:11">
      <c r="A168" s="225"/>
      <c r="B168" s="245" t="s">
        <v>87</v>
      </c>
      <c r="C168" s="239">
        <v>2363</v>
      </c>
      <c r="D168" s="246"/>
      <c r="E168" s="247">
        <v>10524</v>
      </c>
      <c r="F168" s="211">
        <f t="shared" si="24"/>
        <v>4.45366060093102</v>
      </c>
      <c r="G168" s="211" t="str">
        <f t="shared" si="25"/>
        <v/>
      </c>
      <c r="H168" s="31" t="str">
        <f t="shared" si="18"/>
        <v>是</v>
      </c>
      <c r="I168" s="194" t="str">
        <f t="shared" si="19"/>
        <v>是</v>
      </c>
      <c r="K168" s="194" t="str">
        <f t="shared" si="21"/>
        <v/>
      </c>
    </row>
    <row r="169" s="194" customFormat="1" ht="35.1" customHeight="1" spans="1:11">
      <c r="A169" s="225"/>
      <c r="B169" s="245" t="s">
        <v>1421</v>
      </c>
      <c r="C169" s="239">
        <v>4993</v>
      </c>
      <c r="D169" s="246"/>
      <c r="E169" s="240">
        <v>5818</v>
      </c>
      <c r="F169" s="211">
        <f t="shared" si="24"/>
        <v>1.16523132385339</v>
      </c>
      <c r="G169" s="211" t="str">
        <f t="shared" si="25"/>
        <v/>
      </c>
      <c r="H169" s="31" t="str">
        <f t="shared" si="18"/>
        <v>是</v>
      </c>
      <c r="I169" s="194" t="str">
        <f t="shared" si="19"/>
        <v>是</v>
      </c>
      <c r="K169" s="194" t="str">
        <f t="shared" si="21"/>
        <v/>
      </c>
    </row>
    <row r="170" ht="35.1" customHeight="1" spans="1:11">
      <c r="A170" s="232"/>
      <c r="B170" s="233" t="s">
        <v>90</v>
      </c>
      <c r="C170" s="248">
        <f>SUM(C159:C160,C163,C166:C169)</f>
        <v>49560</v>
      </c>
      <c r="D170" s="248">
        <f t="shared" ref="D170:E170" si="27">SUM(D159:D160,D163,D166:D169)</f>
        <v>47860</v>
      </c>
      <c r="E170" s="249">
        <f t="shared" si="27"/>
        <v>168140</v>
      </c>
      <c r="F170" s="211">
        <f t="shared" si="24"/>
        <v>3.39265536723164</v>
      </c>
      <c r="G170" s="211">
        <f t="shared" si="25"/>
        <v>3.51316339323025</v>
      </c>
      <c r="H170" s="31" t="str">
        <f t="shared" si="18"/>
        <v>是</v>
      </c>
      <c r="I170" s="194" t="str">
        <f t="shared" si="19"/>
        <v>是</v>
      </c>
      <c r="J170" s="194"/>
      <c r="K170" s="194" t="str">
        <f t="shared" si="21"/>
        <v/>
      </c>
    </row>
  </sheetData>
  <autoFilter ref="A4:J170">
    <filterColumn colId="7">
      <customFilters>
        <customFilter operator="equal" val="是"/>
      </customFilters>
    </filterColumn>
    <filterColumn colId="9">
      <customFilters>
        <customFilter operator="equal" val=""/>
        <customFilter operator="equal" val="是"/>
      </customFilters>
    </filterColumn>
  </autoFilter>
  <mergeCells count="6">
    <mergeCell ref="A1:G1"/>
    <mergeCell ref="D3:E3"/>
    <mergeCell ref="F3:G3"/>
    <mergeCell ref="A3:A4"/>
    <mergeCell ref="B3:B4"/>
    <mergeCell ref="C3:C4"/>
  </mergeCells>
  <conditionalFormatting sqref="B160">
    <cfRule type="expression" dxfId="2" priority="3" stopIfTrue="1">
      <formula>"len($A:$A)=3"</formula>
    </cfRule>
  </conditionalFormatting>
  <conditionalFormatting sqref="B163:B165">
    <cfRule type="expression" dxfId="2" priority="2" stopIfTrue="1">
      <formula>"len($A:$A)=3"</formula>
    </cfRule>
  </conditionalFormatting>
  <conditionalFormatting sqref="B164:B165">
    <cfRule type="expression" dxfId="2" priority="1" stopIfTrue="1">
      <formula>"len($A:$A)=3"</formula>
    </cfRule>
  </conditionalFormatting>
  <conditionalFormatting sqref="G6:G170 F6:F158 F160:F170">
    <cfRule type="cellIs" dxfId="0" priority="4" stopIfTrue="1" operator="greaterThan">
      <formula>10</formula>
    </cfRule>
    <cfRule type="cellIs" dxfId="0" priority="5" stopIfTrue="1" operator="lessThanOrEqual">
      <formula>-1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2" fitToHeight="0" orientation="portrait"/>
  <headerFooter alignWithMargins="0">
    <oddFooter>&amp;C&amp;14-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  <pageSetUpPr fitToPage="1"/>
  </sheetPr>
  <dimension ref="A1:M44"/>
  <sheetViews>
    <sheetView showZeros="0" topLeftCell="A31" workbookViewId="0">
      <selection activeCell="D43" sqref="D43"/>
    </sheetView>
  </sheetViews>
  <sheetFormatPr defaultColWidth="9" defaultRowHeight="14.25"/>
  <cols>
    <col min="1" max="1" width="46.5" style="15" customWidth="1"/>
    <col min="2" max="3" width="16.625" style="15" customWidth="1"/>
    <col min="4" max="4" width="16.625" style="13" customWidth="1"/>
    <col min="5" max="6" width="14.625" style="15" customWidth="1"/>
    <col min="7" max="9" width="9" style="15"/>
    <col min="10" max="10" width="37.75" style="15" customWidth="1"/>
    <col min="11" max="248" width="9" style="15"/>
    <col min="249" max="249" width="41.625" style="15" customWidth="1"/>
    <col min="250" max="250" width="18.125" style="15" customWidth="1"/>
    <col min="251" max="251" width="17.125" style="15" customWidth="1"/>
    <col min="252" max="252" width="18.5" style="15" customWidth="1"/>
    <col min="253" max="253" width="9" style="15"/>
    <col min="254" max="254" width="9.5" style="15" customWidth="1"/>
    <col min="255" max="504" width="9" style="15"/>
    <col min="505" max="505" width="41.625" style="15" customWidth="1"/>
    <col min="506" max="506" width="18.125" style="15" customWidth="1"/>
    <col min="507" max="507" width="17.125" style="15" customWidth="1"/>
    <col min="508" max="508" width="18.5" style="15" customWidth="1"/>
    <col min="509" max="509" width="9" style="15"/>
    <col min="510" max="510" width="9.5" style="15" customWidth="1"/>
    <col min="511" max="760" width="9" style="15"/>
    <col min="761" max="761" width="41.625" style="15" customWidth="1"/>
    <col min="762" max="762" width="18.125" style="15" customWidth="1"/>
    <col min="763" max="763" width="17.125" style="15" customWidth="1"/>
    <col min="764" max="764" width="18.5" style="15" customWidth="1"/>
    <col min="765" max="765" width="9" style="15"/>
    <col min="766" max="766" width="9.5" style="15" customWidth="1"/>
    <col min="767" max="1016" width="9" style="15"/>
    <col min="1017" max="1017" width="41.625" style="15" customWidth="1"/>
    <col min="1018" max="1018" width="18.125" style="15" customWidth="1"/>
    <col min="1019" max="1019" width="17.125" style="15" customWidth="1"/>
    <col min="1020" max="1020" width="18.5" style="15" customWidth="1"/>
    <col min="1021" max="1021" width="9" style="15"/>
    <col min="1022" max="1022" width="9.5" style="15" customWidth="1"/>
    <col min="1023" max="1272" width="9" style="15"/>
    <col min="1273" max="1273" width="41.625" style="15" customWidth="1"/>
    <col min="1274" max="1274" width="18.125" style="15" customWidth="1"/>
    <col min="1275" max="1275" width="17.125" style="15" customWidth="1"/>
    <col min="1276" max="1276" width="18.5" style="15" customWidth="1"/>
    <col min="1277" max="1277" width="9" style="15"/>
    <col min="1278" max="1278" width="9.5" style="15" customWidth="1"/>
    <col min="1279" max="1528" width="9" style="15"/>
    <col min="1529" max="1529" width="41.625" style="15" customWidth="1"/>
    <col min="1530" max="1530" width="18.125" style="15" customWidth="1"/>
    <col min="1531" max="1531" width="17.125" style="15" customWidth="1"/>
    <col min="1532" max="1532" width="18.5" style="15" customWidth="1"/>
    <col min="1533" max="1533" width="9" style="15"/>
    <col min="1534" max="1534" width="9.5" style="15" customWidth="1"/>
    <col min="1535" max="1784" width="9" style="15"/>
    <col min="1785" max="1785" width="41.625" style="15" customWidth="1"/>
    <col min="1786" max="1786" width="18.125" style="15" customWidth="1"/>
    <col min="1787" max="1787" width="17.125" style="15" customWidth="1"/>
    <col min="1788" max="1788" width="18.5" style="15" customWidth="1"/>
    <col min="1789" max="1789" width="9" style="15"/>
    <col min="1790" max="1790" width="9.5" style="15" customWidth="1"/>
    <col min="1791" max="2040" width="9" style="15"/>
    <col min="2041" max="2041" width="41.625" style="15" customWidth="1"/>
    <col min="2042" max="2042" width="18.125" style="15" customWidth="1"/>
    <col min="2043" max="2043" width="17.125" style="15" customWidth="1"/>
    <col min="2044" max="2044" width="18.5" style="15" customWidth="1"/>
    <col min="2045" max="2045" width="9" style="15"/>
    <col min="2046" max="2046" width="9.5" style="15" customWidth="1"/>
    <col min="2047" max="2296" width="9" style="15"/>
    <col min="2297" max="2297" width="41.625" style="15" customWidth="1"/>
    <col min="2298" max="2298" width="18.125" style="15" customWidth="1"/>
    <col min="2299" max="2299" width="17.125" style="15" customWidth="1"/>
    <col min="2300" max="2300" width="18.5" style="15" customWidth="1"/>
    <col min="2301" max="2301" width="9" style="15"/>
    <col min="2302" max="2302" width="9.5" style="15" customWidth="1"/>
    <col min="2303" max="2552" width="9" style="15"/>
    <col min="2553" max="2553" width="41.625" style="15" customWidth="1"/>
    <col min="2554" max="2554" width="18.125" style="15" customWidth="1"/>
    <col min="2555" max="2555" width="17.125" style="15" customWidth="1"/>
    <col min="2556" max="2556" width="18.5" style="15" customWidth="1"/>
    <col min="2557" max="2557" width="9" style="15"/>
    <col min="2558" max="2558" width="9.5" style="15" customWidth="1"/>
    <col min="2559" max="2808" width="9" style="15"/>
    <col min="2809" max="2809" width="41.625" style="15" customWidth="1"/>
    <col min="2810" max="2810" width="18.125" style="15" customWidth="1"/>
    <col min="2811" max="2811" width="17.125" style="15" customWidth="1"/>
    <col min="2812" max="2812" width="18.5" style="15" customWidth="1"/>
    <col min="2813" max="2813" width="9" style="15"/>
    <col min="2814" max="2814" width="9.5" style="15" customWidth="1"/>
    <col min="2815" max="3064" width="9" style="15"/>
    <col min="3065" max="3065" width="41.625" style="15" customWidth="1"/>
    <col min="3066" max="3066" width="18.125" style="15" customWidth="1"/>
    <col min="3067" max="3067" width="17.125" style="15" customWidth="1"/>
    <col min="3068" max="3068" width="18.5" style="15" customWidth="1"/>
    <col min="3069" max="3069" width="9" style="15"/>
    <col min="3070" max="3070" width="9.5" style="15" customWidth="1"/>
    <col min="3071" max="3320" width="9" style="15"/>
    <col min="3321" max="3321" width="41.625" style="15" customWidth="1"/>
    <col min="3322" max="3322" width="18.125" style="15" customWidth="1"/>
    <col min="3323" max="3323" width="17.125" style="15" customWidth="1"/>
    <col min="3324" max="3324" width="18.5" style="15" customWidth="1"/>
    <col min="3325" max="3325" width="9" style="15"/>
    <col min="3326" max="3326" width="9.5" style="15" customWidth="1"/>
    <col min="3327" max="3576" width="9" style="15"/>
    <col min="3577" max="3577" width="41.625" style="15" customWidth="1"/>
    <col min="3578" max="3578" width="18.125" style="15" customWidth="1"/>
    <col min="3579" max="3579" width="17.125" style="15" customWidth="1"/>
    <col min="3580" max="3580" width="18.5" style="15" customWidth="1"/>
    <col min="3581" max="3581" width="9" style="15"/>
    <col min="3582" max="3582" width="9.5" style="15" customWidth="1"/>
    <col min="3583" max="3832" width="9" style="15"/>
    <col min="3833" max="3833" width="41.625" style="15" customWidth="1"/>
    <col min="3834" max="3834" width="18.125" style="15" customWidth="1"/>
    <col min="3835" max="3835" width="17.125" style="15" customWidth="1"/>
    <col min="3836" max="3836" width="18.5" style="15" customWidth="1"/>
    <col min="3837" max="3837" width="9" style="15"/>
    <col min="3838" max="3838" width="9.5" style="15" customWidth="1"/>
    <col min="3839" max="4088" width="9" style="15"/>
    <col min="4089" max="4089" width="41.625" style="15" customWidth="1"/>
    <col min="4090" max="4090" width="18.125" style="15" customWidth="1"/>
    <col min="4091" max="4091" width="17.125" style="15" customWidth="1"/>
    <col min="4092" max="4092" width="18.5" style="15" customWidth="1"/>
    <col min="4093" max="4093" width="9" style="15"/>
    <col min="4094" max="4094" width="9.5" style="15" customWidth="1"/>
    <col min="4095" max="4344" width="9" style="15"/>
    <col min="4345" max="4345" width="41.625" style="15" customWidth="1"/>
    <col min="4346" max="4346" width="18.125" style="15" customWidth="1"/>
    <col min="4347" max="4347" width="17.125" style="15" customWidth="1"/>
    <col min="4348" max="4348" width="18.5" style="15" customWidth="1"/>
    <col min="4349" max="4349" width="9" style="15"/>
    <col min="4350" max="4350" width="9.5" style="15" customWidth="1"/>
    <col min="4351" max="4600" width="9" style="15"/>
    <col min="4601" max="4601" width="41.625" style="15" customWidth="1"/>
    <col min="4602" max="4602" width="18.125" style="15" customWidth="1"/>
    <col min="4603" max="4603" width="17.125" style="15" customWidth="1"/>
    <col min="4604" max="4604" width="18.5" style="15" customWidth="1"/>
    <col min="4605" max="4605" width="9" style="15"/>
    <col min="4606" max="4606" width="9.5" style="15" customWidth="1"/>
    <col min="4607" max="4856" width="9" style="15"/>
    <col min="4857" max="4857" width="41.625" style="15" customWidth="1"/>
    <col min="4858" max="4858" width="18.125" style="15" customWidth="1"/>
    <col min="4859" max="4859" width="17.125" style="15" customWidth="1"/>
    <col min="4860" max="4860" width="18.5" style="15" customWidth="1"/>
    <col min="4861" max="4861" width="9" style="15"/>
    <col min="4862" max="4862" width="9.5" style="15" customWidth="1"/>
    <col min="4863" max="5112" width="9" style="15"/>
    <col min="5113" max="5113" width="41.625" style="15" customWidth="1"/>
    <col min="5114" max="5114" width="18.125" style="15" customWidth="1"/>
    <col min="5115" max="5115" width="17.125" style="15" customWidth="1"/>
    <col min="5116" max="5116" width="18.5" style="15" customWidth="1"/>
    <col min="5117" max="5117" width="9" style="15"/>
    <col min="5118" max="5118" width="9.5" style="15" customWidth="1"/>
    <col min="5119" max="5368" width="9" style="15"/>
    <col min="5369" max="5369" width="41.625" style="15" customWidth="1"/>
    <col min="5370" max="5370" width="18.125" style="15" customWidth="1"/>
    <col min="5371" max="5371" width="17.125" style="15" customWidth="1"/>
    <col min="5372" max="5372" width="18.5" style="15" customWidth="1"/>
    <col min="5373" max="5373" width="9" style="15"/>
    <col min="5374" max="5374" width="9.5" style="15" customWidth="1"/>
    <col min="5375" max="5624" width="9" style="15"/>
    <col min="5625" max="5625" width="41.625" style="15" customWidth="1"/>
    <col min="5626" max="5626" width="18.125" style="15" customWidth="1"/>
    <col min="5627" max="5627" width="17.125" style="15" customWidth="1"/>
    <col min="5628" max="5628" width="18.5" style="15" customWidth="1"/>
    <col min="5629" max="5629" width="9" style="15"/>
    <col min="5630" max="5630" width="9.5" style="15" customWidth="1"/>
    <col min="5631" max="5880" width="9" style="15"/>
    <col min="5881" max="5881" width="41.625" style="15" customWidth="1"/>
    <col min="5882" max="5882" width="18.125" style="15" customWidth="1"/>
    <col min="5883" max="5883" width="17.125" style="15" customWidth="1"/>
    <col min="5884" max="5884" width="18.5" style="15" customWidth="1"/>
    <col min="5885" max="5885" width="9" style="15"/>
    <col min="5886" max="5886" width="9.5" style="15" customWidth="1"/>
    <col min="5887" max="6136" width="9" style="15"/>
    <col min="6137" max="6137" width="41.625" style="15" customWidth="1"/>
    <col min="6138" max="6138" width="18.125" style="15" customWidth="1"/>
    <col min="6139" max="6139" width="17.125" style="15" customWidth="1"/>
    <col min="6140" max="6140" width="18.5" style="15" customWidth="1"/>
    <col min="6141" max="6141" width="9" style="15"/>
    <col min="6142" max="6142" width="9.5" style="15" customWidth="1"/>
    <col min="6143" max="6392" width="9" style="15"/>
    <col min="6393" max="6393" width="41.625" style="15" customWidth="1"/>
    <col min="6394" max="6394" width="18.125" style="15" customWidth="1"/>
    <col min="6395" max="6395" width="17.125" style="15" customWidth="1"/>
    <col min="6396" max="6396" width="18.5" style="15" customWidth="1"/>
    <col min="6397" max="6397" width="9" style="15"/>
    <col min="6398" max="6398" width="9.5" style="15" customWidth="1"/>
    <col min="6399" max="6648" width="9" style="15"/>
    <col min="6649" max="6649" width="41.625" style="15" customWidth="1"/>
    <col min="6650" max="6650" width="18.125" style="15" customWidth="1"/>
    <col min="6651" max="6651" width="17.125" style="15" customWidth="1"/>
    <col min="6652" max="6652" width="18.5" style="15" customWidth="1"/>
    <col min="6653" max="6653" width="9" style="15"/>
    <col min="6654" max="6654" width="9.5" style="15" customWidth="1"/>
    <col min="6655" max="6904" width="9" style="15"/>
    <col min="6905" max="6905" width="41.625" style="15" customWidth="1"/>
    <col min="6906" max="6906" width="18.125" style="15" customWidth="1"/>
    <col min="6907" max="6907" width="17.125" style="15" customWidth="1"/>
    <col min="6908" max="6908" width="18.5" style="15" customWidth="1"/>
    <col min="6909" max="6909" width="9" style="15"/>
    <col min="6910" max="6910" width="9.5" style="15" customWidth="1"/>
    <col min="6911" max="7160" width="9" style="15"/>
    <col min="7161" max="7161" width="41.625" style="15" customWidth="1"/>
    <col min="7162" max="7162" width="18.125" style="15" customWidth="1"/>
    <col min="7163" max="7163" width="17.125" style="15" customWidth="1"/>
    <col min="7164" max="7164" width="18.5" style="15" customWidth="1"/>
    <col min="7165" max="7165" width="9" style="15"/>
    <col min="7166" max="7166" width="9.5" style="15" customWidth="1"/>
    <col min="7167" max="7416" width="9" style="15"/>
    <col min="7417" max="7417" width="41.625" style="15" customWidth="1"/>
    <col min="7418" max="7418" width="18.125" style="15" customWidth="1"/>
    <col min="7419" max="7419" width="17.125" style="15" customWidth="1"/>
    <col min="7420" max="7420" width="18.5" style="15" customWidth="1"/>
    <col min="7421" max="7421" width="9" style="15"/>
    <col min="7422" max="7422" width="9.5" style="15" customWidth="1"/>
    <col min="7423" max="7672" width="9" style="15"/>
    <col min="7673" max="7673" width="41.625" style="15" customWidth="1"/>
    <col min="7674" max="7674" width="18.125" style="15" customWidth="1"/>
    <col min="7675" max="7675" width="17.125" style="15" customWidth="1"/>
    <col min="7676" max="7676" width="18.5" style="15" customWidth="1"/>
    <col min="7677" max="7677" width="9" style="15"/>
    <col min="7678" max="7678" width="9.5" style="15" customWidth="1"/>
    <col min="7679" max="7928" width="9" style="15"/>
    <col min="7929" max="7929" width="41.625" style="15" customWidth="1"/>
    <col min="7930" max="7930" width="18.125" style="15" customWidth="1"/>
    <col min="7931" max="7931" width="17.125" style="15" customWidth="1"/>
    <col min="7932" max="7932" width="18.5" style="15" customWidth="1"/>
    <col min="7933" max="7933" width="9" style="15"/>
    <col min="7934" max="7934" width="9.5" style="15" customWidth="1"/>
    <col min="7935" max="8184" width="9" style="15"/>
    <col min="8185" max="8185" width="41.625" style="15" customWidth="1"/>
    <col min="8186" max="8186" width="18.125" style="15" customWidth="1"/>
    <col min="8187" max="8187" width="17.125" style="15" customWidth="1"/>
    <col min="8188" max="8188" width="18.5" style="15" customWidth="1"/>
    <col min="8189" max="8189" width="9" style="15"/>
    <col min="8190" max="8190" width="9.5" style="15" customWidth="1"/>
    <col min="8191" max="8440" width="9" style="15"/>
    <col min="8441" max="8441" width="41.625" style="15" customWidth="1"/>
    <col min="8442" max="8442" width="18.125" style="15" customWidth="1"/>
    <col min="8443" max="8443" width="17.125" style="15" customWidth="1"/>
    <col min="8444" max="8444" width="18.5" style="15" customWidth="1"/>
    <col min="8445" max="8445" width="9" style="15"/>
    <col min="8446" max="8446" width="9.5" style="15" customWidth="1"/>
    <col min="8447" max="8696" width="9" style="15"/>
    <col min="8697" max="8697" width="41.625" style="15" customWidth="1"/>
    <col min="8698" max="8698" width="18.125" style="15" customWidth="1"/>
    <col min="8699" max="8699" width="17.125" style="15" customWidth="1"/>
    <col min="8700" max="8700" width="18.5" style="15" customWidth="1"/>
    <col min="8701" max="8701" width="9" style="15"/>
    <col min="8702" max="8702" width="9.5" style="15" customWidth="1"/>
    <col min="8703" max="8952" width="9" style="15"/>
    <col min="8953" max="8953" width="41.625" style="15" customWidth="1"/>
    <col min="8954" max="8954" width="18.125" style="15" customWidth="1"/>
    <col min="8955" max="8955" width="17.125" style="15" customWidth="1"/>
    <col min="8956" max="8956" width="18.5" style="15" customWidth="1"/>
    <col min="8957" max="8957" width="9" style="15"/>
    <col min="8958" max="8958" width="9.5" style="15" customWidth="1"/>
    <col min="8959" max="9208" width="9" style="15"/>
    <col min="9209" max="9209" width="41.625" style="15" customWidth="1"/>
    <col min="9210" max="9210" width="18.125" style="15" customWidth="1"/>
    <col min="9211" max="9211" width="17.125" style="15" customWidth="1"/>
    <col min="9212" max="9212" width="18.5" style="15" customWidth="1"/>
    <col min="9213" max="9213" width="9" style="15"/>
    <col min="9214" max="9214" width="9.5" style="15" customWidth="1"/>
    <col min="9215" max="9464" width="9" style="15"/>
    <col min="9465" max="9465" width="41.625" style="15" customWidth="1"/>
    <col min="9466" max="9466" width="18.125" style="15" customWidth="1"/>
    <col min="9467" max="9467" width="17.125" style="15" customWidth="1"/>
    <col min="9468" max="9468" width="18.5" style="15" customWidth="1"/>
    <col min="9469" max="9469" width="9" style="15"/>
    <col min="9470" max="9470" width="9.5" style="15" customWidth="1"/>
    <col min="9471" max="9720" width="9" style="15"/>
    <col min="9721" max="9721" width="41.625" style="15" customWidth="1"/>
    <col min="9722" max="9722" width="18.125" style="15" customWidth="1"/>
    <col min="9723" max="9723" width="17.125" style="15" customWidth="1"/>
    <col min="9724" max="9724" width="18.5" style="15" customWidth="1"/>
    <col min="9725" max="9725" width="9" style="15"/>
    <col min="9726" max="9726" width="9.5" style="15" customWidth="1"/>
    <col min="9727" max="9976" width="9" style="15"/>
    <col min="9977" max="9977" width="41.625" style="15" customWidth="1"/>
    <col min="9978" max="9978" width="18.125" style="15" customWidth="1"/>
    <col min="9979" max="9979" width="17.125" style="15" customWidth="1"/>
    <col min="9980" max="9980" width="18.5" style="15" customWidth="1"/>
    <col min="9981" max="9981" width="9" style="15"/>
    <col min="9982" max="9982" width="9.5" style="15" customWidth="1"/>
    <col min="9983" max="10232" width="9" style="15"/>
    <col min="10233" max="10233" width="41.625" style="15" customWidth="1"/>
    <col min="10234" max="10234" width="18.125" style="15" customWidth="1"/>
    <col min="10235" max="10235" width="17.125" style="15" customWidth="1"/>
    <col min="10236" max="10236" width="18.5" style="15" customWidth="1"/>
    <col min="10237" max="10237" width="9" style="15"/>
    <col min="10238" max="10238" width="9.5" style="15" customWidth="1"/>
    <col min="10239" max="10488" width="9" style="15"/>
    <col min="10489" max="10489" width="41.625" style="15" customWidth="1"/>
    <col min="10490" max="10490" width="18.125" style="15" customWidth="1"/>
    <col min="10491" max="10491" width="17.125" style="15" customWidth="1"/>
    <col min="10492" max="10492" width="18.5" style="15" customWidth="1"/>
    <col min="10493" max="10493" width="9" style="15"/>
    <col min="10494" max="10494" width="9.5" style="15" customWidth="1"/>
    <col min="10495" max="10744" width="9" style="15"/>
    <col min="10745" max="10745" width="41.625" style="15" customWidth="1"/>
    <col min="10746" max="10746" width="18.125" style="15" customWidth="1"/>
    <col min="10747" max="10747" width="17.125" style="15" customWidth="1"/>
    <col min="10748" max="10748" width="18.5" style="15" customWidth="1"/>
    <col min="10749" max="10749" width="9" style="15"/>
    <col min="10750" max="10750" width="9.5" style="15" customWidth="1"/>
    <col min="10751" max="11000" width="9" style="15"/>
    <col min="11001" max="11001" width="41.625" style="15" customWidth="1"/>
    <col min="11002" max="11002" width="18.125" style="15" customWidth="1"/>
    <col min="11003" max="11003" width="17.125" style="15" customWidth="1"/>
    <col min="11004" max="11004" width="18.5" style="15" customWidth="1"/>
    <col min="11005" max="11005" width="9" style="15"/>
    <col min="11006" max="11006" width="9.5" style="15" customWidth="1"/>
    <col min="11007" max="11256" width="9" style="15"/>
    <col min="11257" max="11257" width="41.625" style="15" customWidth="1"/>
    <col min="11258" max="11258" width="18.125" style="15" customWidth="1"/>
    <col min="11259" max="11259" width="17.125" style="15" customWidth="1"/>
    <col min="11260" max="11260" width="18.5" style="15" customWidth="1"/>
    <col min="11261" max="11261" width="9" style="15"/>
    <col min="11262" max="11262" width="9.5" style="15" customWidth="1"/>
    <col min="11263" max="11512" width="9" style="15"/>
    <col min="11513" max="11513" width="41.625" style="15" customWidth="1"/>
    <col min="11514" max="11514" width="18.125" style="15" customWidth="1"/>
    <col min="11515" max="11515" width="17.125" style="15" customWidth="1"/>
    <col min="11516" max="11516" width="18.5" style="15" customWidth="1"/>
    <col min="11517" max="11517" width="9" style="15"/>
    <col min="11518" max="11518" width="9.5" style="15" customWidth="1"/>
    <col min="11519" max="11768" width="9" style="15"/>
    <col min="11769" max="11769" width="41.625" style="15" customWidth="1"/>
    <col min="11770" max="11770" width="18.125" style="15" customWidth="1"/>
    <col min="11771" max="11771" width="17.125" style="15" customWidth="1"/>
    <col min="11772" max="11772" width="18.5" style="15" customWidth="1"/>
    <col min="11773" max="11773" width="9" style="15"/>
    <col min="11774" max="11774" width="9.5" style="15" customWidth="1"/>
    <col min="11775" max="12024" width="9" style="15"/>
    <col min="12025" max="12025" width="41.625" style="15" customWidth="1"/>
    <col min="12026" max="12026" width="18.125" style="15" customWidth="1"/>
    <col min="12027" max="12027" width="17.125" style="15" customWidth="1"/>
    <col min="12028" max="12028" width="18.5" style="15" customWidth="1"/>
    <col min="12029" max="12029" width="9" style="15"/>
    <col min="12030" max="12030" width="9.5" style="15" customWidth="1"/>
    <col min="12031" max="12280" width="9" style="15"/>
    <col min="12281" max="12281" width="41.625" style="15" customWidth="1"/>
    <col min="12282" max="12282" width="18.125" style="15" customWidth="1"/>
    <col min="12283" max="12283" width="17.125" style="15" customWidth="1"/>
    <col min="12284" max="12284" width="18.5" style="15" customWidth="1"/>
    <col min="12285" max="12285" width="9" style="15"/>
    <col min="12286" max="12286" width="9.5" style="15" customWidth="1"/>
    <col min="12287" max="12536" width="9" style="15"/>
    <col min="12537" max="12537" width="41.625" style="15" customWidth="1"/>
    <col min="12538" max="12538" width="18.125" style="15" customWidth="1"/>
    <col min="12539" max="12539" width="17.125" style="15" customWidth="1"/>
    <col min="12540" max="12540" width="18.5" style="15" customWidth="1"/>
    <col min="12541" max="12541" width="9" style="15"/>
    <col min="12542" max="12542" width="9.5" style="15" customWidth="1"/>
    <col min="12543" max="12792" width="9" style="15"/>
    <col min="12793" max="12793" width="41.625" style="15" customWidth="1"/>
    <col min="12794" max="12794" width="18.125" style="15" customWidth="1"/>
    <col min="12795" max="12795" width="17.125" style="15" customWidth="1"/>
    <col min="12796" max="12796" width="18.5" style="15" customWidth="1"/>
    <col min="12797" max="12797" width="9" style="15"/>
    <col min="12798" max="12798" width="9.5" style="15" customWidth="1"/>
    <col min="12799" max="13048" width="9" style="15"/>
    <col min="13049" max="13049" width="41.625" style="15" customWidth="1"/>
    <col min="13050" max="13050" width="18.125" style="15" customWidth="1"/>
    <col min="13051" max="13051" width="17.125" style="15" customWidth="1"/>
    <col min="13052" max="13052" width="18.5" style="15" customWidth="1"/>
    <col min="13053" max="13053" width="9" style="15"/>
    <col min="13054" max="13054" width="9.5" style="15" customWidth="1"/>
    <col min="13055" max="13304" width="9" style="15"/>
    <col min="13305" max="13305" width="41.625" style="15" customWidth="1"/>
    <col min="13306" max="13306" width="18.125" style="15" customWidth="1"/>
    <col min="13307" max="13307" width="17.125" style="15" customWidth="1"/>
    <col min="13308" max="13308" width="18.5" style="15" customWidth="1"/>
    <col min="13309" max="13309" width="9" style="15"/>
    <col min="13310" max="13310" width="9.5" style="15" customWidth="1"/>
    <col min="13311" max="13560" width="9" style="15"/>
    <col min="13561" max="13561" width="41.625" style="15" customWidth="1"/>
    <col min="13562" max="13562" width="18.125" style="15" customWidth="1"/>
    <col min="13563" max="13563" width="17.125" style="15" customWidth="1"/>
    <col min="13564" max="13564" width="18.5" style="15" customWidth="1"/>
    <col min="13565" max="13565" width="9" style="15"/>
    <col min="13566" max="13566" width="9.5" style="15" customWidth="1"/>
    <col min="13567" max="13816" width="9" style="15"/>
    <col min="13817" max="13817" width="41.625" style="15" customWidth="1"/>
    <col min="13818" max="13818" width="18.125" style="15" customWidth="1"/>
    <col min="13819" max="13819" width="17.125" style="15" customWidth="1"/>
    <col min="13820" max="13820" width="18.5" style="15" customWidth="1"/>
    <col min="13821" max="13821" width="9" style="15"/>
    <col min="13822" max="13822" width="9.5" style="15" customWidth="1"/>
    <col min="13823" max="14072" width="9" style="15"/>
    <col min="14073" max="14073" width="41.625" style="15" customWidth="1"/>
    <col min="14074" max="14074" width="18.125" style="15" customWidth="1"/>
    <col min="14075" max="14075" width="17.125" style="15" customWidth="1"/>
    <col min="14076" max="14076" width="18.5" style="15" customWidth="1"/>
    <col min="14077" max="14077" width="9" style="15"/>
    <col min="14078" max="14078" width="9.5" style="15" customWidth="1"/>
    <col min="14079" max="14328" width="9" style="15"/>
    <col min="14329" max="14329" width="41.625" style="15" customWidth="1"/>
    <col min="14330" max="14330" width="18.125" style="15" customWidth="1"/>
    <col min="14331" max="14331" width="17.125" style="15" customWidth="1"/>
    <col min="14332" max="14332" width="18.5" style="15" customWidth="1"/>
    <col min="14333" max="14333" width="9" style="15"/>
    <col min="14334" max="14334" width="9.5" style="15" customWidth="1"/>
    <col min="14335" max="14584" width="9" style="15"/>
    <col min="14585" max="14585" width="41.625" style="15" customWidth="1"/>
    <col min="14586" max="14586" width="18.125" style="15" customWidth="1"/>
    <col min="14587" max="14587" width="17.125" style="15" customWidth="1"/>
    <col min="14588" max="14588" width="18.5" style="15" customWidth="1"/>
    <col min="14589" max="14589" width="9" style="15"/>
    <col min="14590" max="14590" width="9.5" style="15" customWidth="1"/>
    <col min="14591" max="14840" width="9" style="15"/>
    <col min="14841" max="14841" width="41.625" style="15" customWidth="1"/>
    <col min="14842" max="14842" width="18.125" style="15" customWidth="1"/>
    <col min="14843" max="14843" width="17.125" style="15" customWidth="1"/>
    <col min="14844" max="14844" width="18.5" style="15" customWidth="1"/>
    <col min="14845" max="14845" width="9" style="15"/>
    <col min="14846" max="14846" width="9.5" style="15" customWidth="1"/>
    <col min="14847" max="15096" width="9" style="15"/>
    <col min="15097" max="15097" width="41.625" style="15" customWidth="1"/>
    <col min="15098" max="15098" width="18.125" style="15" customWidth="1"/>
    <col min="15099" max="15099" width="17.125" style="15" customWidth="1"/>
    <col min="15100" max="15100" width="18.5" style="15" customWidth="1"/>
    <col min="15101" max="15101" width="9" style="15"/>
    <col min="15102" max="15102" width="9.5" style="15" customWidth="1"/>
    <col min="15103" max="15352" width="9" style="15"/>
    <col min="15353" max="15353" width="41.625" style="15" customWidth="1"/>
    <col min="15354" max="15354" width="18.125" style="15" customWidth="1"/>
    <col min="15355" max="15355" width="17.125" style="15" customWidth="1"/>
    <col min="15356" max="15356" width="18.5" style="15" customWidth="1"/>
    <col min="15357" max="15357" width="9" style="15"/>
    <col min="15358" max="15358" width="9.5" style="15" customWidth="1"/>
    <col min="15359" max="15608" width="9" style="15"/>
    <col min="15609" max="15609" width="41.625" style="15" customWidth="1"/>
    <col min="15610" max="15610" width="18.125" style="15" customWidth="1"/>
    <col min="15611" max="15611" width="17.125" style="15" customWidth="1"/>
    <col min="15612" max="15612" width="18.5" style="15" customWidth="1"/>
    <col min="15613" max="15613" width="9" style="15"/>
    <col min="15614" max="15614" width="9.5" style="15" customWidth="1"/>
    <col min="15615" max="15864" width="9" style="15"/>
    <col min="15865" max="15865" width="41.625" style="15" customWidth="1"/>
    <col min="15866" max="15866" width="18.125" style="15" customWidth="1"/>
    <col min="15867" max="15867" width="17.125" style="15" customWidth="1"/>
    <col min="15868" max="15868" width="18.5" style="15" customWidth="1"/>
    <col min="15869" max="15869" width="9" style="15"/>
    <col min="15870" max="15870" width="9.5" style="15" customWidth="1"/>
    <col min="15871" max="16120" width="9" style="15"/>
    <col min="16121" max="16121" width="41.625" style="15" customWidth="1"/>
    <col min="16122" max="16122" width="18.125" style="15" customWidth="1"/>
    <col min="16123" max="16123" width="17.125" style="15" customWidth="1"/>
    <col min="16124" max="16124" width="18.5" style="15" customWidth="1"/>
    <col min="16125" max="16125" width="9" style="15"/>
    <col min="16126" max="16126" width="9.5" style="15" customWidth="1"/>
    <col min="16127" max="16384" width="9" style="15"/>
  </cols>
  <sheetData>
    <row r="1" s="13" customFormat="1" ht="35.1" customHeight="1" spans="1:6">
      <c r="A1" s="16" t="str">
        <f>YEAR(封面!$B$7)-1&amp;"年临沧市社会保险基金收入决算情况表"</f>
        <v>2018年临沧市社会保险基金收入决算情况表</v>
      </c>
      <c r="B1" s="16"/>
      <c r="C1" s="16"/>
      <c r="D1" s="16"/>
      <c r="E1" s="16"/>
      <c r="F1" s="16"/>
    </row>
    <row r="2" s="13" customFormat="1" ht="20.1" customHeight="1" spans="1:6">
      <c r="A2" s="18" t="s">
        <v>1441</v>
      </c>
      <c r="B2" s="19"/>
      <c r="C2" s="20"/>
      <c r="E2" s="21" t="s">
        <v>7</v>
      </c>
      <c r="F2" s="21"/>
    </row>
    <row r="3" ht="36" customHeight="1" spans="1:7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3"/>
      <c r="E3" s="22" t="s">
        <v>10</v>
      </c>
      <c r="F3" s="22"/>
      <c r="G3" s="25" t="s">
        <v>11</v>
      </c>
    </row>
    <row r="4" customFormat="1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25"/>
    </row>
    <row r="5" s="14" customFormat="1" ht="44.1" customHeight="1" spans="1:13">
      <c r="A5" s="142" t="s">
        <v>1442</v>
      </c>
      <c r="B5" s="116">
        <v>92837</v>
      </c>
      <c r="C5" s="116">
        <v>99932.977973</v>
      </c>
      <c r="D5" s="116">
        <v>107342</v>
      </c>
      <c r="E5" s="102">
        <f t="shared" ref="E5:E43" si="0">IF(B5&lt;&gt;0,D5/B5,"")</f>
        <v>1.15624158471299</v>
      </c>
      <c r="F5" s="179">
        <f t="shared" ref="F5:F43" si="1">IF(C5&lt;&gt;0,D5/C5,"")</f>
        <v>1.07413991034073</v>
      </c>
      <c r="G5" s="14" t="str">
        <f t="shared" ref="G5:G43" si="2">IF(A5&lt;&gt;"",IF(SUM(B5:D5)&lt;&gt;0,"是","否"),"是")</f>
        <v>是</v>
      </c>
      <c r="J5" s="184" t="s">
        <v>1443</v>
      </c>
      <c r="K5" s="185" t="s">
        <v>1444</v>
      </c>
      <c r="L5" s="186">
        <v>99933</v>
      </c>
      <c r="M5" s="186">
        <v>107342</v>
      </c>
    </row>
    <row r="6" ht="44.1" customHeight="1" spans="1:13">
      <c r="A6" s="144" t="s">
        <v>1445</v>
      </c>
      <c r="B6" s="180">
        <v>65937</v>
      </c>
      <c r="C6" s="180">
        <v>69946.287143</v>
      </c>
      <c r="D6" s="180">
        <v>79408</v>
      </c>
      <c r="E6" s="106">
        <f t="shared" si="0"/>
        <v>1.20430107526882</v>
      </c>
      <c r="F6" s="181">
        <f t="shared" si="1"/>
        <v>1.1352711236503</v>
      </c>
      <c r="G6" s="15" t="str">
        <f t="shared" si="2"/>
        <v>是</v>
      </c>
      <c r="J6" s="187" t="s">
        <v>1446</v>
      </c>
      <c r="K6" s="185"/>
      <c r="L6" s="186">
        <v>117632</v>
      </c>
      <c r="M6" s="186">
        <v>124470</v>
      </c>
    </row>
    <row r="7" ht="44.1" customHeight="1" spans="1:13">
      <c r="A7" s="144" t="s">
        <v>1447</v>
      </c>
      <c r="B7" s="180">
        <v>1006</v>
      </c>
      <c r="C7" s="180">
        <v>1083.62932</v>
      </c>
      <c r="D7" s="180">
        <v>1460</v>
      </c>
      <c r="E7" s="106">
        <f t="shared" si="0"/>
        <v>1.45129224652087</v>
      </c>
      <c r="F7" s="181">
        <f t="shared" si="1"/>
        <v>1.34732419384887</v>
      </c>
      <c r="G7" s="15" t="str">
        <f t="shared" si="2"/>
        <v>是</v>
      </c>
      <c r="J7" s="184" t="s">
        <v>1448</v>
      </c>
      <c r="K7" s="185">
        <v>248859</v>
      </c>
      <c r="L7" s="188">
        <v>4951</v>
      </c>
      <c r="M7" s="189">
        <v>5873</v>
      </c>
    </row>
    <row r="8" ht="44.1" customHeight="1" spans="1:13">
      <c r="A8" s="144" t="s">
        <v>1449</v>
      </c>
      <c r="B8" s="180">
        <v>23950</v>
      </c>
      <c r="C8" s="180">
        <v>28021</v>
      </c>
      <c r="D8" s="180">
        <v>23964</v>
      </c>
      <c r="E8" s="106">
        <f t="shared" si="0"/>
        <v>1.00058455114823</v>
      </c>
      <c r="F8" s="181">
        <f t="shared" si="1"/>
        <v>0.855215731058849</v>
      </c>
      <c r="G8" s="15" t="str">
        <f t="shared" si="2"/>
        <v>是</v>
      </c>
      <c r="J8" s="184" t="s">
        <v>1450</v>
      </c>
      <c r="K8" s="185">
        <v>1510360</v>
      </c>
      <c r="L8" s="188">
        <v>69981</v>
      </c>
      <c r="M8" s="186">
        <v>76561</v>
      </c>
    </row>
    <row r="9" ht="44.1" customHeight="1" spans="1:13">
      <c r="A9" s="142" t="s">
        <v>1451</v>
      </c>
      <c r="B9" s="116">
        <v>238818</v>
      </c>
      <c r="C9" s="116">
        <v>117632.544733</v>
      </c>
      <c r="D9" s="116">
        <v>124470</v>
      </c>
      <c r="E9" s="102">
        <f t="shared" si="0"/>
        <v>0.521191869959551</v>
      </c>
      <c r="F9" s="179">
        <f t="shared" si="1"/>
        <v>1.05812554070406</v>
      </c>
      <c r="G9" s="15" t="str">
        <f t="shared" si="2"/>
        <v>是</v>
      </c>
      <c r="J9" s="184" t="s">
        <v>1452</v>
      </c>
      <c r="K9" s="190" t="s">
        <v>1453</v>
      </c>
      <c r="L9" s="191">
        <v>3207</v>
      </c>
      <c r="M9" s="192">
        <v>3879</v>
      </c>
    </row>
    <row r="10" ht="44.1" customHeight="1" spans="1:13">
      <c r="A10" s="144" t="s">
        <v>1445</v>
      </c>
      <c r="B10" s="180">
        <v>230933</v>
      </c>
      <c r="C10" s="180">
        <v>113487.074064</v>
      </c>
      <c r="D10" s="180">
        <v>118605</v>
      </c>
      <c r="E10" s="106">
        <f t="shared" si="0"/>
        <v>0.513590521926273</v>
      </c>
      <c r="F10" s="181">
        <f t="shared" si="1"/>
        <v>1.04509699433359</v>
      </c>
      <c r="G10" s="15" t="str">
        <f t="shared" si="2"/>
        <v>是</v>
      </c>
      <c r="J10" s="184" t="s">
        <v>1454</v>
      </c>
      <c r="K10" s="190">
        <v>74414</v>
      </c>
      <c r="L10" s="191">
        <v>4058</v>
      </c>
      <c r="M10" s="192">
        <v>8351</v>
      </c>
    </row>
    <row r="11" ht="44.1" customHeight="1" spans="1:13">
      <c r="A11" s="144" t="s">
        <v>1447</v>
      </c>
      <c r="B11" s="180">
        <v>389</v>
      </c>
      <c r="C11" s="180">
        <v>418.470669</v>
      </c>
      <c r="D11" s="180">
        <v>557</v>
      </c>
      <c r="E11" s="106">
        <f t="shared" si="0"/>
        <v>1.4318766066838</v>
      </c>
      <c r="F11" s="181">
        <f t="shared" si="1"/>
        <v>1.33103713417009</v>
      </c>
      <c r="G11" s="15" t="str">
        <f t="shared" si="2"/>
        <v>是</v>
      </c>
      <c r="J11" s="184" t="s">
        <v>1455</v>
      </c>
      <c r="K11" s="185">
        <v>639035</v>
      </c>
      <c r="L11" s="188">
        <v>48249</v>
      </c>
      <c r="M11" s="186">
        <v>58247</v>
      </c>
    </row>
    <row r="12" ht="44.1" customHeight="1" spans="1:13">
      <c r="A12" s="144" t="s">
        <v>1449</v>
      </c>
      <c r="B12" s="180">
        <v>7496</v>
      </c>
      <c r="C12" s="180">
        <v>3727</v>
      </c>
      <c r="D12" s="180">
        <v>5308</v>
      </c>
      <c r="E12" s="106">
        <f t="shared" si="0"/>
        <v>0.708110992529349</v>
      </c>
      <c r="F12" s="181">
        <f t="shared" si="1"/>
        <v>1.42420177086128</v>
      </c>
      <c r="G12" s="15" t="str">
        <f t="shared" si="2"/>
        <v>是</v>
      </c>
      <c r="J12" s="184" t="s">
        <v>1456</v>
      </c>
      <c r="K12" s="185">
        <v>1409368.57</v>
      </c>
      <c r="L12" s="188">
        <v>145516</v>
      </c>
      <c r="M12" s="186">
        <v>141227</v>
      </c>
    </row>
    <row r="13" s="13" customFormat="1" ht="44.1" customHeight="1" spans="1:7">
      <c r="A13" s="142" t="s">
        <v>1457</v>
      </c>
      <c r="B13" s="116">
        <v>7048</v>
      </c>
      <c r="C13" s="116">
        <v>4950.648024</v>
      </c>
      <c r="D13" s="116">
        <v>5873</v>
      </c>
      <c r="E13" s="102">
        <f t="shared" si="0"/>
        <v>0.833286038592508</v>
      </c>
      <c r="F13" s="179">
        <f t="shared" si="1"/>
        <v>1.18630934203534</v>
      </c>
      <c r="G13" s="13" t="str">
        <f t="shared" si="2"/>
        <v>是</v>
      </c>
    </row>
    <row r="14" s="13" customFormat="1" ht="44.1" customHeight="1" spans="1:7">
      <c r="A14" s="144" t="s">
        <v>1445</v>
      </c>
      <c r="B14" s="180">
        <v>4782</v>
      </c>
      <c r="C14" s="180">
        <v>4562.100161</v>
      </c>
      <c r="D14" s="180">
        <v>5456</v>
      </c>
      <c r="E14" s="106">
        <f t="shared" si="0"/>
        <v>1.1409452112087</v>
      </c>
      <c r="F14" s="181">
        <f t="shared" si="1"/>
        <v>1.19594042380781</v>
      </c>
      <c r="G14" s="13" t="str">
        <f t="shared" si="2"/>
        <v>是</v>
      </c>
    </row>
    <row r="15" s="13" customFormat="1" ht="44.1" customHeight="1" spans="1:7">
      <c r="A15" s="144" t="s">
        <v>1447</v>
      </c>
      <c r="B15" s="180">
        <v>2263</v>
      </c>
      <c r="C15" s="180">
        <v>388.547863</v>
      </c>
      <c r="D15" s="180">
        <v>410</v>
      </c>
      <c r="E15" s="106">
        <f t="shared" si="0"/>
        <v>0.181175430844012</v>
      </c>
      <c r="F15" s="181">
        <f t="shared" si="1"/>
        <v>1.05521105388244</v>
      </c>
      <c r="G15" s="13" t="str">
        <f t="shared" si="2"/>
        <v>是</v>
      </c>
    </row>
    <row r="16" s="13" customFormat="1" ht="44.1" customHeight="1" spans="1:7">
      <c r="A16" s="144" t="s">
        <v>1449</v>
      </c>
      <c r="B16" s="180"/>
      <c r="C16" s="180"/>
      <c r="D16" s="180"/>
      <c r="E16" s="106" t="str">
        <f t="shared" si="0"/>
        <v/>
      </c>
      <c r="F16" s="182" t="str">
        <f t="shared" si="1"/>
        <v/>
      </c>
      <c r="G16" s="13" t="str">
        <f t="shared" si="2"/>
        <v>否</v>
      </c>
    </row>
    <row r="17" s="13" customFormat="1" ht="44.1" customHeight="1" spans="1:7">
      <c r="A17" s="142" t="s">
        <v>1458</v>
      </c>
      <c r="B17" s="116">
        <v>66241</v>
      </c>
      <c r="C17" s="116">
        <v>69980.870555</v>
      </c>
      <c r="D17" s="116">
        <v>76561</v>
      </c>
      <c r="E17" s="102">
        <f t="shared" si="0"/>
        <v>1.1557947494754</v>
      </c>
      <c r="F17" s="179">
        <f t="shared" si="1"/>
        <v>1.09402754485354</v>
      </c>
      <c r="G17" s="13" t="str">
        <f t="shared" si="2"/>
        <v>是</v>
      </c>
    </row>
    <row r="18" s="13" customFormat="1" ht="44.1" customHeight="1" spans="1:7">
      <c r="A18" s="144" t="s">
        <v>1445</v>
      </c>
      <c r="B18" s="180">
        <v>65620</v>
      </c>
      <c r="C18" s="180">
        <v>69324.912469</v>
      </c>
      <c r="D18" s="180">
        <v>75464</v>
      </c>
      <c r="E18" s="106">
        <f t="shared" si="0"/>
        <v>1.15001523925632</v>
      </c>
      <c r="F18" s="181">
        <f t="shared" si="1"/>
        <v>1.08855528715951</v>
      </c>
      <c r="G18" s="13" t="str">
        <f t="shared" si="2"/>
        <v>是</v>
      </c>
    </row>
    <row r="19" s="13" customFormat="1" ht="44.1" customHeight="1" spans="1:7">
      <c r="A19" s="144" t="s">
        <v>1447</v>
      </c>
      <c r="B19" s="180">
        <v>561</v>
      </c>
      <c r="C19" s="180">
        <v>628.877286</v>
      </c>
      <c r="D19" s="180">
        <v>993</v>
      </c>
      <c r="E19" s="106">
        <f t="shared" si="0"/>
        <v>1.77005347593583</v>
      </c>
      <c r="F19" s="181">
        <f t="shared" si="1"/>
        <v>1.57900439736982</v>
      </c>
      <c r="G19" s="13" t="str">
        <f t="shared" si="2"/>
        <v>是</v>
      </c>
    </row>
    <row r="20" s="13" customFormat="1" ht="44.1" customHeight="1" spans="1:7">
      <c r="A20" s="144" t="s">
        <v>1449</v>
      </c>
      <c r="B20" s="180">
        <v>5</v>
      </c>
      <c r="C20" s="180"/>
      <c r="D20" s="180"/>
      <c r="E20" s="106">
        <f t="shared" si="0"/>
        <v>0</v>
      </c>
      <c r="F20" s="181" t="str">
        <f t="shared" si="1"/>
        <v/>
      </c>
      <c r="G20" s="13" t="str">
        <f t="shared" si="2"/>
        <v>是</v>
      </c>
    </row>
    <row r="21" s="13" customFormat="1" ht="44.1" customHeight="1" spans="1:7">
      <c r="A21" s="142" t="s">
        <v>1459</v>
      </c>
      <c r="B21" s="116">
        <v>3147</v>
      </c>
      <c r="C21" s="116">
        <v>3207.134255</v>
      </c>
      <c r="D21" s="116">
        <v>3879</v>
      </c>
      <c r="E21" s="102">
        <f t="shared" si="0"/>
        <v>1.232602478551</v>
      </c>
      <c r="F21" s="179">
        <f t="shared" si="1"/>
        <v>1.20949099463253</v>
      </c>
      <c r="G21" s="13" t="str">
        <f t="shared" si="2"/>
        <v>是</v>
      </c>
    </row>
    <row r="22" ht="44.1" customHeight="1" spans="1:7">
      <c r="A22" s="144" t="s">
        <v>1445</v>
      </c>
      <c r="B22" s="180">
        <v>3096</v>
      </c>
      <c r="C22" s="180">
        <v>3132.8149</v>
      </c>
      <c r="D22" s="180">
        <v>3773</v>
      </c>
      <c r="E22" s="106">
        <f t="shared" si="0"/>
        <v>1.21866925064599</v>
      </c>
      <c r="F22" s="182">
        <f t="shared" si="1"/>
        <v>1.20434820454921</v>
      </c>
      <c r="G22" s="15" t="str">
        <f t="shared" si="2"/>
        <v>是</v>
      </c>
    </row>
    <row r="23" ht="44.1" customHeight="1" spans="1:7">
      <c r="A23" s="144" t="s">
        <v>1447</v>
      </c>
      <c r="B23" s="180">
        <v>50</v>
      </c>
      <c r="C23" s="180">
        <v>74.319355</v>
      </c>
      <c r="D23" s="180">
        <v>106</v>
      </c>
      <c r="E23" s="106">
        <f t="shared" si="0"/>
        <v>2.12</v>
      </c>
      <c r="F23" s="181">
        <f t="shared" si="1"/>
        <v>1.42627717907401</v>
      </c>
      <c r="G23" s="15" t="str">
        <f t="shared" si="2"/>
        <v>是</v>
      </c>
    </row>
    <row r="24" ht="44.1" customHeight="1" spans="1:7">
      <c r="A24" s="144" t="s">
        <v>1449</v>
      </c>
      <c r="B24" s="180"/>
      <c r="C24" s="180"/>
      <c r="D24" s="180"/>
      <c r="E24" s="102" t="str">
        <f t="shared" si="0"/>
        <v/>
      </c>
      <c r="F24" s="181" t="str">
        <f t="shared" si="1"/>
        <v/>
      </c>
      <c r="G24" s="15" t="str">
        <f t="shared" si="2"/>
        <v>否</v>
      </c>
    </row>
    <row r="25" ht="44.1" customHeight="1" spans="1:7">
      <c r="A25" s="142" t="s">
        <v>1460</v>
      </c>
      <c r="B25" s="116">
        <v>4152</v>
      </c>
      <c r="C25" s="116">
        <v>4058.69499</v>
      </c>
      <c r="D25" s="116">
        <v>8351</v>
      </c>
      <c r="E25" s="102">
        <f t="shared" si="0"/>
        <v>2.01131984585742</v>
      </c>
      <c r="F25" s="179">
        <f t="shared" si="1"/>
        <v>2.05755791469317</v>
      </c>
      <c r="G25" s="15" t="str">
        <f t="shared" si="2"/>
        <v>是</v>
      </c>
    </row>
    <row r="26" ht="44.1" customHeight="1" spans="1:7">
      <c r="A26" s="144" t="s">
        <v>1445</v>
      </c>
      <c r="B26" s="180">
        <v>4146</v>
      </c>
      <c r="C26" s="180">
        <v>4053.645776</v>
      </c>
      <c r="D26" s="180">
        <v>8341</v>
      </c>
      <c r="E26" s="106">
        <f t="shared" si="0"/>
        <v>2.01181862035697</v>
      </c>
      <c r="F26" s="181">
        <f t="shared" si="1"/>
        <v>2.05765389008179</v>
      </c>
      <c r="G26" s="15" t="str">
        <f t="shared" si="2"/>
        <v>是</v>
      </c>
    </row>
    <row r="27" ht="44.1" customHeight="1" spans="1:7">
      <c r="A27" s="144" t="s">
        <v>1447</v>
      </c>
      <c r="B27" s="180">
        <v>5</v>
      </c>
      <c r="C27" s="180">
        <v>5.049214</v>
      </c>
      <c r="D27" s="180">
        <v>10</v>
      </c>
      <c r="E27" s="106">
        <f t="shared" si="0"/>
        <v>2</v>
      </c>
      <c r="F27" s="181">
        <f t="shared" si="1"/>
        <v>1.98050627285752</v>
      </c>
      <c r="G27" s="15" t="str">
        <f t="shared" si="2"/>
        <v>是</v>
      </c>
    </row>
    <row r="28" ht="44.1" customHeight="1" spans="1:7">
      <c r="A28" s="144" t="s">
        <v>1449</v>
      </c>
      <c r="B28" s="180"/>
      <c r="C28" s="180"/>
      <c r="D28" s="180"/>
      <c r="E28" s="102" t="str">
        <f t="shared" si="0"/>
        <v/>
      </c>
      <c r="F28" s="182" t="str">
        <f t="shared" si="1"/>
        <v/>
      </c>
      <c r="G28" s="15" t="str">
        <f t="shared" si="2"/>
        <v>否</v>
      </c>
    </row>
    <row r="29" ht="44.1" customHeight="1" spans="1:7">
      <c r="A29" s="142" t="s">
        <v>1461</v>
      </c>
      <c r="B29" s="116">
        <v>42699</v>
      </c>
      <c r="C29" s="116">
        <v>48248.728515</v>
      </c>
      <c r="D29" s="116">
        <v>58247</v>
      </c>
      <c r="E29" s="102">
        <f t="shared" si="0"/>
        <v>1.36413030750135</v>
      </c>
      <c r="F29" s="179">
        <f t="shared" si="1"/>
        <v>1.20722352262385</v>
      </c>
      <c r="G29" s="15" t="str">
        <f t="shared" si="2"/>
        <v>是</v>
      </c>
    </row>
    <row r="30" ht="44.1" customHeight="1" spans="1:7">
      <c r="A30" s="144" t="s">
        <v>1445</v>
      </c>
      <c r="B30" s="180">
        <v>12442</v>
      </c>
      <c r="C30" s="180">
        <v>12738.5085</v>
      </c>
      <c r="D30" s="180">
        <v>12981</v>
      </c>
      <c r="E30" s="106">
        <f t="shared" si="0"/>
        <v>1.04332100948401</v>
      </c>
      <c r="F30" s="181">
        <f t="shared" si="1"/>
        <v>1.01903609829989</v>
      </c>
      <c r="G30" s="15" t="str">
        <f t="shared" si="2"/>
        <v>是</v>
      </c>
    </row>
    <row r="31" ht="44.1" customHeight="1" spans="1:7">
      <c r="A31" s="144" t="s">
        <v>1447</v>
      </c>
      <c r="B31" s="180">
        <v>2106</v>
      </c>
      <c r="C31" s="180">
        <v>1836.804959</v>
      </c>
      <c r="D31" s="180">
        <v>3450</v>
      </c>
      <c r="E31" s="106">
        <f t="shared" si="0"/>
        <v>1.63817663817664</v>
      </c>
      <c r="F31" s="181">
        <f t="shared" si="1"/>
        <v>1.87826147958478</v>
      </c>
      <c r="G31" s="15" t="str">
        <f t="shared" si="2"/>
        <v>是</v>
      </c>
    </row>
    <row r="32" ht="44.1" customHeight="1" spans="1:7">
      <c r="A32" s="144" t="s">
        <v>1449</v>
      </c>
      <c r="B32" s="180">
        <v>27536</v>
      </c>
      <c r="C32" s="180">
        <v>33603.717056</v>
      </c>
      <c r="D32" s="180">
        <v>41751</v>
      </c>
      <c r="E32" s="106">
        <f t="shared" si="0"/>
        <v>1.51623329459616</v>
      </c>
      <c r="F32" s="181">
        <f t="shared" si="1"/>
        <v>1.24245183740902</v>
      </c>
      <c r="G32" s="15" t="str">
        <f t="shared" si="2"/>
        <v>是</v>
      </c>
    </row>
    <row r="33" ht="44.1" customHeight="1" spans="1:7">
      <c r="A33" s="142" t="s">
        <v>1462</v>
      </c>
      <c r="B33" s="116">
        <v>125941</v>
      </c>
      <c r="C33" s="116">
        <v>145515.518561</v>
      </c>
      <c r="D33" s="116">
        <v>141227</v>
      </c>
      <c r="E33" s="102">
        <f t="shared" si="0"/>
        <v>1.12137429431242</v>
      </c>
      <c r="F33" s="179">
        <f t="shared" si="1"/>
        <v>0.970528788933242</v>
      </c>
      <c r="G33" s="15" t="str">
        <f t="shared" si="2"/>
        <v>是</v>
      </c>
    </row>
    <row r="34" ht="44.1" customHeight="1" spans="1:7">
      <c r="A34" s="144" t="s">
        <v>1445</v>
      </c>
      <c r="B34" s="180">
        <v>31607</v>
      </c>
      <c r="C34" s="180">
        <v>44164.869</v>
      </c>
      <c r="D34" s="180">
        <v>35489</v>
      </c>
      <c r="E34" s="106">
        <f t="shared" si="0"/>
        <v>1.12282089410574</v>
      </c>
      <c r="F34" s="181">
        <f t="shared" si="1"/>
        <v>0.803557234597481</v>
      </c>
      <c r="G34" s="15" t="str">
        <f t="shared" si="2"/>
        <v>是</v>
      </c>
    </row>
    <row r="35" ht="44.1" customHeight="1" spans="1:7">
      <c r="A35" s="144" t="s">
        <v>1447</v>
      </c>
      <c r="B35" s="180">
        <v>1370</v>
      </c>
      <c r="C35" s="180">
        <v>402.374011</v>
      </c>
      <c r="D35" s="180">
        <v>1000</v>
      </c>
      <c r="E35" s="106">
        <f t="shared" si="0"/>
        <v>0.72992700729927</v>
      </c>
      <c r="F35" s="181">
        <f t="shared" si="1"/>
        <v>2.48524997306548</v>
      </c>
      <c r="G35" s="15" t="str">
        <f t="shared" si="2"/>
        <v>是</v>
      </c>
    </row>
    <row r="36" ht="44.1" customHeight="1" spans="1:7">
      <c r="A36" s="144" t="s">
        <v>1449</v>
      </c>
      <c r="B36" s="180">
        <v>92964</v>
      </c>
      <c r="C36" s="180">
        <v>100948.27555</v>
      </c>
      <c r="D36" s="180">
        <v>104397</v>
      </c>
      <c r="E36" s="106">
        <f t="shared" si="0"/>
        <v>1.12298309022848</v>
      </c>
      <c r="F36" s="181">
        <f t="shared" si="1"/>
        <v>1.03416328244549</v>
      </c>
      <c r="G36" s="15" t="str">
        <f t="shared" si="2"/>
        <v>是</v>
      </c>
    </row>
    <row r="37" ht="44.1" customHeight="1" spans="1:7">
      <c r="A37" s="159" t="s">
        <v>1463</v>
      </c>
      <c r="B37" s="116">
        <v>580883</v>
      </c>
      <c r="C37" s="116">
        <f>C5+C9+C13+C17+C21+C25+C29+C33</f>
        <v>493527.117606</v>
      </c>
      <c r="D37" s="116">
        <f>SUM(D5,D9,D13,D17,D21,D25,D29,D33)</f>
        <v>525950</v>
      </c>
      <c r="E37" s="102">
        <f t="shared" si="0"/>
        <v>0.905431902810032</v>
      </c>
      <c r="F37" s="179">
        <f t="shared" si="1"/>
        <v>1.06569625302714</v>
      </c>
      <c r="G37" s="15" t="str">
        <f t="shared" si="2"/>
        <v>是</v>
      </c>
    </row>
    <row r="38" ht="44.1" customHeight="1" spans="1:7">
      <c r="A38" s="144" t="s">
        <v>1464</v>
      </c>
      <c r="B38" s="180">
        <v>418563</v>
      </c>
      <c r="C38" s="180">
        <v>321410.212013</v>
      </c>
      <c r="D38" s="180">
        <f>SUM(D6,D10,D14,D18,D22,D26,D30,D34)</f>
        <v>339517</v>
      </c>
      <c r="E38" s="106">
        <f t="shared" si="0"/>
        <v>0.811149098224162</v>
      </c>
      <c r="F38" s="181">
        <f t="shared" si="1"/>
        <v>1.0563354470712</v>
      </c>
      <c r="G38" s="15" t="str">
        <f t="shared" si="2"/>
        <v>是</v>
      </c>
    </row>
    <row r="39" ht="44.1" customHeight="1" spans="1:7">
      <c r="A39" s="144" t="s">
        <v>1465</v>
      </c>
      <c r="B39" s="180">
        <v>7750</v>
      </c>
      <c r="C39" s="180">
        <v>4838.072677</v>
      </c>
      <c r="D39" s="180">
        <f>SUM(D7,D11,D15,D19,D23,D27,D31,D35)</f>
        <v>7986</v>
      </c>
      <c r="E39" s="106">
        <f t="shared" si="0"/>
        <v>1.03045161290323</v>
      </c>
      <c r="F39" s="181">
        <f t="shared" si="1"/>
        <v>1.65065730367489</v>
      </c>
      <c r="G39" s="15" t="str">
        <f t="shared" si="2"/>
        <v>是</v>
      </c>
    </row>
    <row r="40" ht="44.1" customHeight="1" spans="1:7">
      <c r="A40" s="144" t="s">
        <v>1466</v>
      </c>
      <c r="B40" s="180">
        <v>151951</v>
      </c>
      <c r="C40" s="180">
        <v>166299.992606</v>
      </c>
      <c r="D40" s="180">
        <f>SUM(D8,D12,D16,D20,D24,D28,D32,D36)</f>
        <v>175420</v>
      </c>
      <c r="E40" s="106">
        <f t="shared" si="0"/>
        <v>1.15445110594863</v>
      </c>
      <c r="F40" s="181">
        <f t="shared" si="1"/>
        <v>1.05484069632888</v>
      </c>
      <c r="G40" s="15" t="str">
        <f t="shared" si="2"/>
        <v>是</v>
      </c>
    </row>
    <row r="41" ht="44.1" customHeight="1" spans="1:7">
      <c r="A41" s="142" t="s">
        <v>45</v>
      </c>
      <c r="B41" s="116">
        <v>144886</v>
      </c>
      <c r="C41" s="116">
        <v>148378</v>
      </c>
      <c r="D41" s="116">
        <v>125217</v>
      </c>
      <c r="E41" s="102">
        <f t="shared" si="0"/>
        <v>0.864244992614883</v>
      </c>
      <c r="F41" s="179">
        <f t="shared" si="1"/>
        <v>0.843905430724231</v>
      </c>
      <c r="G41" s="15" t="str">
        <f t="shared" si="2"/>
        <v>是</v>
      </c>
    </row>
    <row r="42" ht="44.1" customHeight="1" spans="1:7">
      <c r="A42" s="142" t="s">
        <v>1088</v>
      </c>
      <c r="B42" s="116">
        <v>145704</v>
      </c>
      <c r="C42" s="116">
        <v>92374</v>
      </c>
      <c r="D42" s="116">
        <v>104027</v>
      </c>
      <c r="E42" s="102">
        <f t="shared" si="0"/>
        <v>0.713961181573601</v>
      </c>
      <c r="F42" s="179">
        <f t="shared" si="1"/>
        <v>1.12615021542858</v>
      </c>
      <c r="G42" s="15" t="str">
        <f t="shared" si="2"/>
        <v>是</v>
      </c>
    </row>
    <row r="43" ht="44.1" customHeight="1" spans="1:7">
      <c r="A43" s="159" t="s">
        <v>1467</v>
      </c>
      <c r="B43" s="116">
        <f>SUM(B37,B41,B42)</f>
        <v>871473</v>
      </c>
      <c r="C43" s="116">
        <f>C37+C41+C42</f>
        <v>734279.117606</v>
      </c>
      <c r="D43" s="116">
        <f>D37+D41+D42</f>
        <v>755194</v>
      </c>
      <c r="E43" s="102">
        <f t="shared" si="0"/>
        <v>0.866571884613752</v>
      </c>
      <c r="F43" s="179">
        <f t="shared" si="1"/>
        <v>1.02848355876195</v>
      </c>
      <c r="G43" s="15" t="str">
        <f t="shared" si="2"/>
        <v>是</v>
      </c>
    </row>
    <row r="44" ht="208.5" customHeight="1" spans="1:6">
      <c r="A44" s="183"/>
      <c r="B44" s="183"/>
      <c r="C44" s="183"/>
      <c r="D44" s="183"/>
      <c r="E44" s="183"/>
      <c r="F44" s="183"/>
    </row>
  </sheetData>
  <mergeCells count="6">
    <mergeCell ref="A1:F1"/>
    <mergeCell ref="C3:D3"/>
    <mergeCell ref="E3:F3"/>
    <mergeCell ref="A44:F44"/>
    <mergeCell ref="A3:A4"/>
    <mergeCell ref="B3:B4"/>
  </mergeCells>
  <conditionalFormatting sqref="C26:F26">
    <cfRule type="cellIs" dxfId="3" priority="36" stopIfTrue="1" operator="lessThan">
      <formula>0</formula>
    </cfRule>
    <cfRule type="cellIs" dxfId="3" priority="35" stopIfTrue="1" operator="lessThan">
      <formula>0</formula>
    </cfRule>
  </conditionalFormatting>
  <conditionalFormatting sqref="C37:F37">
    <cfRule type="cellIs" dxfId="3" priority="37" stopIfTrue="1" operator="lessThan">
      <formula>0</formula>
    </cfRule>
    <cfRule type="cellIs" dxfId="3" priority="34" stopIfTrue="1" operator="lessThan">
      <formula>0</formula>
    </cfRule>
  </conditionalFormatting>
  <conditionalFormatting sqref="C38:F38">
    <cfRule type="cellIs" dxfId="3" priority="38" stopIfTrue="1" operator="lessThan">
      <formula>0</formula>
    </cfRule>
  </conditionalFormatting>
  <conditionalFormatting sqref="C38:E38">
    <cfRule type="cellIs" dxfId="3" priority="33" stopIfTrue="1" operator="lessThan">
      <formula>0</formula>
    </cfRule>
  </conditionalFormatting>
  <conditionalFormatting sqref="C39:F39">
    <cfRule type="cellIs" dxfId="3" priority="39" stopIfTrue="1" operator="lessThan">
      <formula>0</formula>
    </cfRule>
  </conditionalFormatting>
  <conditionalFormatting sqref="C40:F40">
    <cfRule type="cellIs" dxfId="3" priority="40" stopIfTrue="1" operator="lessThan">
      <formula>0</formula>
    </cfRule>
  </conditionalFormatting>
  <conditionalFormatting sqref="C40:D40">
    <cfRule type="cellIs" dxfId="3" priority="31" stopIfTrue="1" operator="lessThan">
      <formula>0</formula>
    </cfRule>
  </conditionalFormatting>
  <conditionalFormatting sqref="C42:F42">
    <cfRule type="cellIs" dxfId="3" priority="42" stopIfTrue="1" operator="lessThan">
      <formula>0</formula>
    </cfRule>
  </conditionalFormatting>
  <conditionalFormatting sqref="C42:D42">
    <cfRule type="cellIs" dxfId="3" priority="30" stopIfTrue="1" operator="lessThan">
      <formula>0</formula>
    </cfRule>
  </conditionalFormatting>
  <conditionalFormatting sqref="C43:F43">
    <cfRule type="cellIs" dxfId="3" priority="43" stopIfTrue="1" operator="lessThan">
      <formula>0</formula>
    </cfRule>
    <cfRule type="cellIs" dxfId="3" priority="29" stopIfTrue="1" operator="lessThan">
      <formula>0</formula>
    </cfRule>
  </conditionalFormatting>
  <conditionalFormatting sqref="B14:B16">
    <cfRule type="cellIs" dxfId="3" priority="15" stopIfTrue="1" operator="lessThan">
      <formula>0</formula>
    </cfRule>
  </conditionalFormatting>
  <conditionalFormatting sqref="B18:B20">
    <cfRule type="cellIs" dxfId="3" priority="14" stopIfTrue="1" operator="lessThan">
      <formula>0</formula>
    </cfRule>
  </conditionalFormatting>
  <conditionalFormatting sqref="B22:B24">
    <cfRule type="cellIs" dxfId="3" priority="13" stopIfTrue="1" operator="lessThan">
      <formula>0</formula>
    </cfRule>
  </conditionalFormatting>
  <conditionalFormatting sqref="B26:B28">
    <cfRule type="cellIs" dxfId="3" priority="12" stopIfTrue="1" operator="lessThan">
      <formula>0</formula>
    </cfRule>
  </conditionalFormatting>
  <conditionalFormatting sqref="B30:B32">
    <cfRule type="cellIs" dxfId="3" priority="11" stopIfTrue="1" operator="lessThan">
      <formula>0</formula>
    </cfRule>
  </conditionalFormatting>
  <conditionalFormatting sqref="B34:B36">
    <cfRule type="cellIs" dxfId="3" priority="10" stopIfTrue="1" operator="lessThan">
      <formula>0</formula>
    </cfRule>
  </conditionalFormatting>
  <conditionalFormatting sqref="B38:B40">
    <cfRule type="cellIs" dxfId="3" priority="9" stopIfTrue="1" operator="lessThan">
      <formula>0</formula>
    </cfRule>
  </conditionalFormatting>
  <conditionalFormatting sqref="C10:C12">
    <cfRule type="cellIs" dxfId="3" priority="20" stopIfTrue="1" operator="lessThan">
      <formula>0</formula>
    </cfRule>
  </conditionalFormatting>
  <conditionalFormatting sqref="F38:F42">
    <cfRule type="cellIs" dxfId="3" priority="19" stopIfTrue="1" operator="lessThan">
      <formula>0</formula>
    </cfRule>
  </conditionalFormatting>
  <conditionalFormatting sqref="J5:J12">
    <cfRule type="expression" dxfId="2" priority="1" stopIfTrue="1">
      <formula>"len($A:$A)=3"</formula>
    </cfRule>
  </conditionalFormatting>
  <conditionalFormatting sqref="B6:D8">
    <cfRule type="cellIs" dxfId="3" priority="21" stopIfTrue="1" operator="lessThan">
      <formula>0</formula>
    </cfRule>
  </conditionalFormatting>
  <conditionalFormatting sqref="C6:F8">
    <cfRule type="cellIs" dxfId="3" priority="44" stopIfTrue="1" operator="lessThan">
      <formula>0</formula>
    </cfRule>
    <cfRule type="cellIs" dxfId="3" priority="28" stopIfTrue="1" operator="lessThan">
      <formula>0</formula>
    </cfRule>
  </conditionalFormatting>
  <conditionalFormatting sqref="C9:F14">
    <cfRule type="cellIs" dxfId="3" priority="45" stopIfTrue="1" operator="lessThan">
      <formula>0</formula>
    </cfRule>
  </conditionalFormatting>
  <conditionalFormatting sqref="C13:F14 D9:F12">
    <cfRule type="cellIs" dxfId="3" priority="27" stopIfTrue="1" operator="lessThan">
      <formula>0</formula>
    </cfRule>
  </conditionalFormatting>
  <conditionalFormatting sqref="B10:D12">
    <cfRule type="cellIs" dxfId="3" priority="16" stopIfTrue="1" operator="lessThan">
      <formula>0</formula>
    </cfRule>
  </conditionalFormatting>
  <conditionalFormatting sqref="C14:D16">
    <cfRule type="cellIs" dxfId="3" priority="8" stopIfTrue="1" operator="lessThan">
      <formula>0</formula>
    </cfRule>
  </conditionalFormatting>
  <conditionalFormatting sqref="C17:F24">
    <cfRule type="cellIs" dxfId="3" priority="46" stopIfTrue="1" operator="lessThan">
      <formula>0</formula>
    </cfRule>
    <cfRule type="cellIs" dxfId="3" priority="26" stopIfTrue="1" operator="lessThan">
      <formula>0</formula>
    </cfRule>
  </conditionalFormatting>
  <conditionalFormatting sqref="C18:D20">
    <cfRule type="cellIs" dxfId="3" priority="7" stopIfTrue="1" operator="lessThan">
      <formula>0</formula>
    </cfRule>
  </conditionalFormatting>
  <conditionalFormatting sqref="C22:D24">
    <cfRule type="cellIs" dxfId="3" priority="6" stopIfTrue="1" operator="lessThan">
      <formula>0</formula>
    </cfRule>
  </conditionalFormatting>
  <conditionalFormatting sqref="C25:F30">
    <cfRule type="cellIs" dxfId="3" priority="49" stopIfTrue="1" operator="lessThan">
      <formula>0</formula>
    </cfRule>
    <cfRule type="cellIs" dxfId="3" priority="25" stopIfTrue="1" operator="lessThan">
      <formula>0</formula>
    </cfRule>
  </conditionalFormatting>
  <conditionalFormatting sqref="C26:D28">
    <cfRule type="cellIs" dxfId="3" priority="5" stopIfTrue="1" operator="lessThan">
      <formula>0</formula>
    </cfRule>
  </conditionalFormatting>
  <conditionalFormatting sqref="C29:F32">
    <cfRule type="cellIs" dxfId="3" priority="47" stopIfTrue="1" operator="lessThan">
      <formula>0</formula>
    </cfRule>
    <cfRule type="cellIs" dxfId="3" priority="24" stopIfTrue="1" operator="lessThan">
      <formula>0</formula>
    </cfRule>
  </conditionalFormatting>
  <conditionalFormatting sqref="C30:D32">
    <cfRule type="cellIs" dxfId="3" priority="4" stopIfTrue="1" operator="lessThan">
      <formula>0</formula>
    </cfRule>
  </conditionalFormatting>
  <conditionalFormatting sqref="C33:F36">
    <cfRule type="cellIs" dxfId="3" priority="48" stopIfTrue="1" operator="lessThan">
      <formula>0</formula>
    </cfRule>
    <cfRule type="cellIs" dxfId="3" priority="23" stopIfTrue="1" operator="lessThan">
      <formula>0</formula>
    </cfRule>
  </conditionalFormatting>
  <conditionalFormatting sqref="C34:D36">
    <cfRule type="cellIs" dxfId="3" priority="3" stopIfTrue="1" operator="lessThan">
      <formula>0</formula>
    </cfRule>
  </conditionalFormatting>
  <conditionalFormatting sqref="C38:D40">
    <cfRule type="cellIs" dxfId="3" priority="2" stopIfTrue="1" operator="lessThan">
      <formula>0</formula>
    </cfRule>
  </conditionalFormatting>
  <conditionalFormatting sqref="C39:E39 E40:E42">
    <cfRule type="cellIs" dxfId="3" priority="32" stopIfTrue="1" operator="lessThan">
      <formula>0</formula>
    </cfRule>
  </conditionalFormatting>
  <conditionalFormatting sqref="C41:F42">
    <cfRule type="cellIs" dxfId="3" priority="41" stopIfTrue="1" operator="lessThan">
      <formula>0</formula>
    </cfRule>
    <cfRule type="cellIs" dxfId="3" priority="18" stopIfTrue="1" operator="lessThan">
      <formula>0</formula>
    </cfRule>
    <cfRule type="cellIs" dxfId="3" priority="17" stopIfTrue="1" operator="lessThan">
      <formula>0</formula>
    </cfRule>
  </conditionalFormatting>
  <conditionalFormatting sqref="C41:D42">
    <cfRule type="cellIs" dxfId="3" priority="22" stopIfTrue="1" operator="lessThan">
      <formula>0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3" fitToHeight="0" orientation="portrait"/>
  <headerFooter alignWithMargins="0">
    <oddFooter>&amp;C&amp;14-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  <pageSetUpPr fitToPage="1"/>
  </sheetPr>
  <dimension ref="A1:O25"/>
  <sheetViews>
    <sheetView showZeros="0" topLeftCell="A19" workbookViewId="0">
      <selection activeCell="D13" sqref="A$1:F$1048576"/>
    </sheetView>
  </sheetViews>
  <sheetFormatPr defaultColWidth="9" defaultRowHeight="14.25"/>
  <cols>
    <col min="1" max="1" width="46.5" style="15" customWidth="1"/>
    <col min="2" max="3" width="16.625" style="15" customWidth="1"/>
    <col min="4" max="4" width="16.625" style="13" customWidth="1"/>
    <col min="5" max="6" width="14.625" style="15" customWidth="1"/>
    <col min="7" max="7" width="9" style="15"/>
    <col min="8" max="8" width="11.625" style="15" customWidth="1"/>
    <col min="9" max="257" width="9" style="15"/>
    <col min="258" max="258" width="40.625" style="15" customWidth="1"/>
    <col min="259" max="259" width="15.75" style="15" customWidth="1"/>
    <col min="260" max="260" width="14.5" style="15" customWidth="1"/>
    <col min="261" max="261" width="11" style="15" customWidth="1"/>
    <col min="262" max="263" width="9" style="15"/>
    <col min="264" max="264" width="11.625" style="15" customWidth="1"/>
    <col min="265" max="513" width="9" style="15"/>
    <col min="514" max="514" width="40.625" style="15" customWidth="1"/>
    <col min="515" max="515" width="15.75" style="15" customWidth="1"/>
    <col min="516" max="516" width="14.5" style="15" customWidth="1"/>
    <col min="517" max="517" width="11" style="15" customWidth="1"/>
    <col min="518" max="519" width="9" style="15"/>
    <col min="520" max="520" width="11.625" style="15" customWidth="1"/>
    <col min="521" max="769" width="9" style="15"/>
    <col min="770" max="770" width="40.625" style="15" customWidth="1"/>
    <col min="771" max="771" width="15.75" style="15" customWidth="1"/>
    <col min="772" max="772" width="14.5" style="15" customWidth="1"/>
    <col min="773" max="773" width="11" style="15" customWidth="1"/>
    <col min="774" max="775" width="9" style="15"/>
    <col min="776" max="776" width="11.625" style="15" customWidth="1"/>
    <col min="777" max="1025" width="9" style="15"/>
    <col min="1026" max="1026" width="40.625" style="15" customWidth="1"/>
    <col min="1027" max="1027" width="15.75" style="15" customWidth="1"/>
    <col min="1028" max="1028" width="14.5" style="15" customWidth="1"/>
    <col min="1029" max="1029" width="11" style="15" customWidth="1"/>
    <col min="1030" max="1031" width="9" style="15"/>
    <col min="1032" max="1032" width="11.625" style="15" customWidth="1"/>
    <col min="1033" max="1281" width="9" style="15"/>
    <col min="1282" max="1282" width="40.625" style="15" customWidth="1"/>
    <col min="1283" max="1283" width="15.75" style="15" customWidth="1"/>
    <col min="1284" max="1284" width="14.5" style="15" customWidth="1"/>
    <col min="1285" max="1285" width="11" style="15" customWidth="1"/>
    <col min="1286" max="1287" width="9" style="15"/>
    <col min="1288" max="1288" width="11.625" style="15" customWidth="1"/>
    <col min="1289" max="1537" width="9" style="15"/>
    <col min="1538" max="1538" width="40.625" style="15" customWidth="1"/>
    <col min="1539" max="1539" width="15.75" style="15" customWidth="1"/>
    <col min="1540" max="1540" width="14.5" style="15" customWidth="1"/>
    <col min="1541" max="1541" width="11" style="15" customWidth="1"/>
    <col min="1542" max="1543" width="9" style="15"/>
    <col min="1544" max="1544" width="11.625" style="15" customWidth="1"/>
    <col min="1545" max="1793" width="9" style="15"/>
    <col min="1794" max="1794" width="40.625" style="15" customWidth="1"/>
    <col min="1795" max="1795" width="15.75" style="15" customWidth="1"/>
    <col min="1796" max="1796" width="14.5" style="15" customWidth="1"/>
    <col min="1797" max="1797" width="11" style="15" customWidth="1"/>
    <col min="1798" max="1799" width="9" style="15"/>
    <col min="1800" max="1800" width="11.625" style="15" customWidth="1"/>
    <col min="1801" max="2049" width="9" style="15"/>
    <col min="2050" max="2050" width="40.625" style="15" customWidth="1"/>
    <col min="2051" max="2051" width="15.75" style="15" customWidth="1"/>
    <col min="2052" max="2052" width="14.5" style="15" customWidth="1"/>
    <col min="2053" max="2053" width="11" style="15" customWidth="1"/>
    <col min="2054" max="2055" width="9" style="15"/>
    <col min="2056" max="2056" width="11.625" style="15" customWidth="1"/>
    <col min="2057" max="2305" width="9" style="15"/>
    <col min="2306" max="2306" width="40.625" style="15" customWidth="1"/>
    <col min="2307" max="2307" width="15.75" style="15" customWidth="1"/>
    <col min="2308" max="2308" width="14.5" style="15" customWidth="1"/>
    <col min="2309" max="2309" width="11" style="15" customWidth="1"/>
    <col min="2310" max="2311" width="9" style="15"/>
    <col min="2312" max="2312" width="11.625" style="15" customWidth="1"/>
    <col min="2313" max="2561" width="9" style="15"/>
    <col min="2562" max="2562" width="40.625" style="15" customWidth="1"/>
    <col min="2563" max="2563" width="15.75" style="15" customWidth="1"/>
    <col min="2564" max="2564" width="14.5" style="15" customWidth="1"/>
    <col min="2565" max="2565" width="11" style="15" customWidth="1"/>
    <col min="2566" max="2567" width="9" style="15"/>
    <col min="2568" max="2568" width="11.625" style="15" customWidth="1"/>
    <col min="2569" max="2817" width="9" style="15"/>
    <col min="2818" max="2818" width="40.625" style="15" customWidth="1"/>
    <col min="2819" max="2819" width="15.75" style="15" customWidth="1"/>
    <col min="2820" max="2820" width="14.5" style="15" customWidth="1"/>
    <col min="2821" max="2821" width="11" style="15" customWidth="1"/>
    <col min="2822" max="2823" width="9" style="15"/>
    <col min="2824" max="2824" width="11.625" style="15" customWidth="1"/>
    <col min="2825" max="3073" width="9" style="15"/>
    <col min="3074" max="3074" width="40.625" style="15" customWidth="1"/>
    <col min="3075" max="3075" width="15.75" style="15" customWidth="1"/>
    <col min="3076" max="3076" width="14.5" style="15" customWidth="1"/>
    <col min="3077" max="3077" width="11" style="15" customWidth="1"/>
    <col min="3078" max="3079" width="9" style="15"/>
    <col min="3080" max="3080" width="11.625" style="15" customWidth="1"/>
    <col min="3081" max="3329" width="9" style="15"/>
    <col min="3330" max="3330" width="40.625" style="15" customWidth="1"/>
    <col min="3331" max="3331" width="15.75" style="15" customWidth="1"/>
    <col min="3332" max="3332" width="14.5" style="15" customWidth="1"/>
    <col min="3333" max="3333" width="11" style="15" customWidth="1"/>
    <col min="3334" max="3335" width="9" style="15"/>
    <col min="3336" max="3336" width="11.625" style="15" customWidth="1"/>
    <col min="3337" max="3585" width="9" style="15"/>
    <col min="3586" max="3586" width="40.625" style="15" customWidth="1"/>
    <col min="3587" max="3587" width="15.75" style="15" customWidth="1"/>
    <col min="3588" max="3588" width="14.5" style="15" customWidth="1"/>
    <col min="3589" max="3589" width="11" style="15" customWidth="1"/>
    <col min="3590" max="3591" width="9" style="15"/>
    <col min="3592" max="3592" width="11.625" style="15" customWidth="1"/>
    <col min="3593" max="3841" width="9" style="15"/>
    <col min="3842" max="3842" width="40.625" style="15" customWidth="1"/>
    <col min="3843" max="3843" width="15.75" style="15" customWidth="1"/>
    <col min="3844" max="3844" width="14.5" style="15" customWidth="1"/>
    <col min="3845" max="3845" width="11" style="15" customWidth="1"/>
    <col min="3846" max="3847" width="9" style="15"/>
    <col min="3848" max="3848" width="11.625" style="15" customWidth="1"/>
    <col min="3849" max="4097" width="9" style="15"/>
    <col min="4098" max="4098" width="40.625" style="15" customWidth="1"/>
    <col min="4099" max="4099" width="15.75" style="15" customWidth="1"/>
    <col min="4100" max="4100" width="14.5" style="15" customWidth="1"/>
    <col min="4101" max="4101" width="11" style="15" customWidth="1"/>
    <col min="4102" max="4103" width="9" style="15"/>
    <col min="4104" max="4104" width="11.625" style="15" customWidth="1"/>
    <col min="4105" max="4353" width="9" style="15"/>
    <col min="4354" max="4354" width="40.625" style="15" customWidth="1"/>
    <col min="4355" max="4355" width="15.75" style="15" customWidth="1"/>
    <col min="4356" max="4356" width="14.5" style="15" customWidth="1"/>
    <col min="4357" max="4357" width="11" style="15" customWidth="1"/>
    <col min="4358" max="4359" width="9" style="15"/>
    <col min="4360" max="4360" width="11.625" style="15" customWidth="1"/>
    <col min="4361" max="4609" width="9" style="15"/>
    <col min="4610" max="4610" width="40.625" style="15" customWidth="1"/>
    <col min="4611" max="4611" width="15.75" style="15" customWidth="1"/>
    <col min="4612" max="4612" width="14.5" style="15" customWidth="1"/>
    <col min="4613" max="4613" width="11" style="15" customWidth="1"/>
    <col min="4614" max="4615" width="9" style="15"/>
    <col min="4616" max="4616" width="11.625" style="15" customWidth="1"/>
    <col min="4617" max="4865" width="9" style="15"/>
    <col min="4866" max="4866" width="40.625" style="15" customWidth="1"/>
    <col min="4867" max="4867" width="15.75" style="15" customWidth="1"/>
    <col min="4868" max="4868" width="14.5" style="15" customWidth="1"/>
    <col min="4869" max="4869" width="11" style="15" customWidth="1"/>
    <col min="4870" max="4871" width="9" style="15"/>
    <col min="4872" max="4872" width="11.625" style="15" customWidth="1"/>
    <col min="4873" max="5121" width="9" style="15"/>
    <col min="5122" max="5122" width="40.625" style="15" customWidth="1"/>
    <col min="5123" max="5123" width="15.75" style="15" customWidth="1"/>
    <col min="5124" max="5124" width="14.5" style="15" customWidth="1"/>
    <col min="5125" max="5125" width="11" style="15" customWidth="1"/>
    <col min="5126" max="5127" width="9" style="15"/>
    <col min="5128" max="5128" width="11.625" style="15" customWidth="1"/>
    <col min="5129" max="5377" width="9" style="15"/>
    <col min="5378" max="5378" width="40.625" style="15" customWidth="1"/>
    <col min="5379" max="5379" width="15.75" style="15" customWidth="1"/>
    <col min="5380" max="5380" width="14.5" style="15" customWidth="1"/>
    <col min="5381" max="5381" width="11" style="15" customWidth="1"/>
    <col min="5382" max="5383" width="9" style="15"/>
    <col min="5384" max="5384" width="11.625" style="15" customWidth="1"/>
    <col min="5385" max="5633" width="9" style="15"/>
    <col min="5634" max="5634" width="40.625" style="15" customWidth="1"/>
    <col min="5635" max="5635" width="15.75" style="15" customWidth="1"/>
    <col min="5636" max="5636" width="14.5" style="15" customWidth="1"/>
    <col min="5637" max="5637" width="11" style="15" customWidth="1"/>
    <col min="5638" max="5639" width="9" style="15"/>
    <col min="5640" max="5640" width="11.625" style="15" customWidth="1"/>
    <col min="5641" max="5889" width="9" style="15"/>
    <col min="5890" max="5890" width="40.625" style="15" customWidth="1"/>
    <col min="5891" max="5891" width="15.75" style="15" customWidth="1"/>
    <col min="5892" max="5892" width="14.5" style="15" customWidth="1"/>
    <col min="5893" max="5893" width="11" style="15" customWidth="1"/>
    <col min="5894" max="5895" width="9" style="15"/>
    <col min="5896" max="5896" width="11.625" style="15" customWidth="1"/>
    <col min="5897" max="6145" width="9" style="15"/>
    <col min="6146" max="6146" width="40.625" style="15" customWidth="1"/>
    <col min="6147" max="6147" width="15.75" style="15" customWidth="1"/>
    <col min="6148" max="6148" width="14.5" style="15" customWidth="1"/>
    <col min="6149" max="6149" width="11" style="15" customWidth="1"/>
    <col min="6150" max="6151" width="9" style="15"/>
    <col min="6152" max="6152" width="11.625" style="15" customWidth="1"/>
    <col min="6153" max="6401" width="9" style="15"/>
    <col min="6402" max="6402" width="40.625" style="15" customWidth="1"/>
    <col min="6403" max="6403" width="15.75" style="15" customWidth="1"/>
    <col min="6404" max="6404" width="14.5" style="15" customWidth="1"/>
    <col min="6405" max="6405" width="11" style="15" customWidth="1"/>
    <col min="6406" max="6407" width="9" style="15"/>
    <col min="6408" max="6408" width="11.625" style="15" customWidth="1"/>
    <col min="6409" max="6657" width="9" style="15"/>
    <col min="6658" max="6658" width="40.625" style="15" customWidth="1"/>
    <col min="6659" max="6659" width="15.75" style="15" customWidth="1"/>
    <col min="6660" max="6660" width="14.5" style="15" customWidth="1"/>
    <col min="6661" max="6661" width="11" style="15" customWidth="1"/>
    <col min="6662" max="6663" width="9" style="15"/>
    <col min="6664" max="6664" width="11.625" style="15" customWidth="1"/>
    <col min="6665" max="6913" width="9" style="15"/>
    <col min="6914" max="6914" width="40.625" style="15" customWidth="1"/>
    <col min="6915" max="6915" width="15.75" style="15" customWidth="1"/>
    <col min="6916" max="6916" width="14.5" style="15" customWidth="1"/>
    <col min="6917" max="6917" width="11" style="15" customWidth="1"/>
    <col min="6918" max="6919" width="9" style="15"/>
    <col min="6920" max="6920" width="11.625" style="15" customWidth="1"/>
    <col min="6921" max="7169" width="9" style="15"/>
    <col min="7170" max="7170" width="40.625" style="15" customWidth="1"/>
    <col min="7171" max="7171" width="15.75" style="15" customWidth="1"/>
    <col min="7172" max="7172" width="14.5" style="15" customWidth="1"/>
    <col min="7173" max="7173" width="11" style="15" customWidth="1"/>
    <col min="7174" max="7175" width="9" style="15"/>
    <col min="7176" max="7176" width="11.625" style="15" customWidth="1"/>
    <col min="7177" max="7425" width="9" style="15"/>
    <col min="7426" max="7426" width="40.625" style="15" customWidth="1"/>
    <col min="7427" max="7427" width="15.75" style="15" customWidth="1"/>
    <col min="7428" max="7428" width="14.5" style="15" customWidth="1"/>
    <col min="7429" max="7429" width="11" style="15" customWidth="1"/>
    <col min="7430" max="7431" width="9" style="15"/>
    <col min="7432" max="7432" width="11.625" style="15" customWidth="1"/>
    <col min="7433" max="7681" width="9" style="15"/>
    <col min="7682" max="7682" width="40.625" style="15" customWidth="1"/>
    <col min="7683" max="7683" width="15.75" style="15" customWidth="1"/>
    <col min="7684" max="7684" width="14.5" style="15" customWidth="1"/>
    <col min="7685" max="7685" width="11" style="15" customWidth="1"/>
    <col min="7686" max="7687" width="9" style="15"/>
    <col min="7688" max="7688" width="11.625" style="15" customWidth="1"/>
    <col min="7689" max="7937" width="9" style="15"/>
    <col min="7938" max="7938" width="40.625" style="15" customWidth="1"/>
    <col min="7939" max="7939" width="15.75" style="15" customWidth="1"/>
    <col min="7940" max="7940" width="14.5" style="15" customWidth="1"/>
    <col min="7941" max="7941" width="11" style="15" customWidth="1"/>
    <col min="7942" max="7943" width="9" style="15"/>
    <col min="7944" max="7944" width="11.625" style="15" customWidth="1"/>
    <col min="7945" max="8193" width="9" style="15"/>
    <col min="8194" max="8194" width="40.625" style="15" customWidth="1"/>
    <col min="8195" max="8195" width="15.75" style="15" customWidth="1"/>
    <col min="8196" max="8196" width="14.5" style="15" customWidth="1"/>
    <col min="8197" max="8197" width="11" style="15" customWidth="1"/>
    <col min="8198" max="8199" width="9" style="15"/>
    <col min="8200" max="8200" width="11.625" style="15" customWidth="1"/>
    <col min="8201" max="8449" width="9" style="15"/>
    <col min="8450" max="8450" width="40.625" style="15" customWidth="1"/>
    <col min="8451" max="8451" width="15.75" style="15" customWidth="1"/>
    <col min="8452" max="8452" width="14.5" style="15" customWidth="1"/>
    <col min="8453" max="8453" width="11" style="15" customWidth="1"/>
    <col min="8454" max="8455" width="9" style="15"/>
    <col min="8456" max="8456" width="11.625" style="15" customWidth="1"/>
    <col min="8457" max="8705" width="9" style="15"/>
    <col min="8706" max="8706" width="40.625" style="15" customWidth="1"/>
    <col min="8707" max="8707" width="15.75" style="15" customWidth="1"/>
    <col min="8708" max="8708" width="14.5" style="15" customWidth="1"/>
    <col min="8709" max="8709" width="11" style="15" customWidth="1"/>
    <col min="8710" max="8711" width="9" style="15"/>
    <col min="8712" max="8712" width="11.625" style="15" customWidth="1"/>
    <col min="8713" max="8961" width="9" style="15"/>
    <col min="8962" max="8962" width="40.625" style="15" customWidth="1"/>
    <col min="8963" max="8963" width="15.75" style="15" customWidth="1"/>
    <col min="8964" max="8964" width="14.5" style="15" customWidth="1"/>
    <col min="8965" max="8965" width="11" style="15" customWidth="1"/>
    <col min="8966" max="8967" width="9" style="15"/>
    <col min="8968" max="8968" width="11.625" style="15" customWidth="1"/>
    <col min="8969" max="9217" width="9" style="15"/>
    <col min="9218" max="9218" width="40.625" style="15" customWidth="1"/>
    <col min="9219" max="9219" width="15.75" style="15" customWidth="1"/>
    <col min="9220" max="9220" width="14.5" style="15" customWidth="1"/>
    <col min="9221" max="9221" width="11" style="15" customWidth="1"/>
    <col min="9222" max="9223" width="9" style="15"/>
    <col min="9224" max="9224" width="11.625" style="15" customWidth="1"/>
    <col min="9225" max="9473" width="9" style="15"/>
    <col min="9474" max="9474" width="40.625" style="15" customWidth="1"/>
    <col min="9475" max="9475" width="15.75" style="15" customWidth="1"/>
    <col min="9476" max="9476" width="14.5" style="15" customWidth="1"/>
    <col min="9477" max="9477" width="11" style="15" customWidth="1"/>
    <col min="9478" max="9479" width="9" style="15"/>
    <col min="9480" max="9480" width="11.625" style="15" customWidth="1"/>
    <col min="9481" max="9729" width="9" style="15"/>
    <col min="9730" max="9730" width="40.625" style="15" customWidth="1"/>
    <col min="9731" max="9731" width="15.75" style="15" customWidth="1"/>
    <col min="9732" max="9732" width="14.5" style="15" customWidth="1"/>
    <col min="9733" max="9733" width="11" style="15" customWidth="1"/>
    <col min="9734" max="9735" width="9" style="15"/>
    <col min="9736" max="9736" width="11.625" style="15" customWidth="1"/>
    <col min="9737" max="9985" width="9" style="15"/>
    <col min="9986" max="9986" width="40.625" style="15" customWidth="1"/>
    <col min="9987" max="9987" width="15.75" style="15" customWidth="1"/>
    <col min="9988" max="9988" width="14.5" style="15" customWidth="1"/>
    <col min="9989" max="9989" width="11" style="15" customWidth="1"/>
    <col min="9990" max="9991" width="9" style="15"/>
    <col min="9992" max="9992" width="11.625" style="15" customWidth="1"/>
    <col min="9993" max="10241" width="9" style="15"/>
    <col min="10242" max="10242" width="40.625" style="15" customWidth="1"/>
    <col min="10243" max="10243" width="15.75" style="15" customWidth="1"/>
    <col min="10244" max="10244" width="14.5" style="15" customWidth="1"/>
    <col min="10245" max="10245" width="11" style="15" customWidth="1"/>
    <col min="10246" max="10247" width="9" style="15"/>
    <col min="10248" max="10248" width="11.625" style="15" customWidth="1"/>
    <col min="10249" max="10497" width="9" style="15"/>
    <col min="10498" max="10498" width="40.625" style="15" customWidth="1"/>
    <col min="10499" max="10499" width="15.75" style="15" customWidth="1"/>
    <col min="10500" max="10500" width="14.5" style="15" customWidth="1"/>
    <col min="10501" max="10501" width="11" style="15" customWidth="1"/>
    <col min="10502" max="10503" width="9" style="15"/>
    <col min="10504" max="10504" width="11.625" style="15" customWidth="1"/>
    <col min="10505" max="10753" width="9" style="15"/>
    <col min="10754" max="10754" width="40.625" style="15" customWidth="1"/>
    <col min="10755" max="10755" width="15.75" style="15" customWidth="1"/>
    <col min="10756" max="10756" width="14.5" style="15" customWidth="1"/>
    <col min="10757" max="10757" width="11" style="15" customWidth="1"/>
    <col min="10758" max="10759" width="9" style="15"/>
    <col min="10760" max="10760" width="11.625" style="15" customWidth="1"/>
    <col min="10761" max="11009" width="9" style="15"/>
    <col min="11010" max="11010" width="40.625" style="15" customWidth="1"/>
    <col min="11011" max="11011" width="15.75" style="15" customWidth="1"/>
    <col min="11012" max="11012" width="14.5" style="15" customWidth="1"/>
    <col min="11013" max="11013" width="11" style="15" customWidth="1"/>
    <col min="11014" max="11015" width="9" style="15"/>
    <col min="11016" max="11016" width="11.625" style="15" customWidth="1"/>
    <col min="11017" max="11265" width="9" style="15"/>
    <col min="11266" max="11266" width="40.625" style="15" customWidth="1"/>
    <col min="11267" max="11267" width="15.75" style="15" customWidth="1"/>
    <col min="11268" max="11268" width="14.5" style="15" customWidth="1"/>
    <col min="11269" max="11269" width="11" style="15" customWidth="1"/>
    <col min="11270" max="11271" width="9" style="15"/>
    <col min="11272" max="11272" width="11.625" style="15" customWidth="1"/>
    <col min="11273" max="11521" width="9" style="15"/>
    <col min="11522" max="11522" width="40.625" style="15" customWidth="1"/>
    <col min="11523" max="11523" width="15.75" style="15" customWidth="1"/>
    <col min="11524" max="11524" width="14.5" style="15" customWidth="1"/>
    <col min="11525" max="11525" width="11" style="15" customWidth="1"/>
    <col min="11526" max="11527" width="9" style="15"/>
    <col min="11528" max="11528" width="11.625" style="15" customWidth="1"/>
    <col min="11529" max="11777" width="9" style="15"/>
    <col min="11778" max="11778" width="40.625" style="15" customWidth="1"/>
    <col min="11779" max="11779" width="15.75" style="15" customWidth="1"/>
    <col min="11780" max="11780" width="14.5" style="15" customWidth="1"/>
    <col min="11781" max="11781" width="11" style="15" customWidth="1"/>
    <col min="11782" max="11783" width="9" style="15"/>
    <col min="11784" max="11784" width="11.625" style="15" customWidth="1"/>
    <col min="11785" max="12033" width="9" style="15"/>
    <col min="12034" max="12034" width="40.625" style="15" customWidth="1"/>
    <col min="12035" max="12035" width="15.75" style="15" customWidth="1"/>
    <col min="12036" max="12036" width="14.5" style="15" customWidth="1"/>
    <col min="12037" max="12037" width="11" style="15" customWidth="1"/>
    <col min="12038" max="12039" width="9" style="15"/>
    <col min="12040" max="12040" width="11.625" style="15" customWidth="1"/>
    <col min="12041" max="12289" width="9" style="15"/>
    <col min="12290" max="12290" width="40.625" style="15" customWidth="1"/>
    <col min="12291" max="12291" width="15.75" style="15" customWidth="1"/>
    <col min="12292" max="12292" width="14.5" style="15" customWidth="1"/>
    <col min="12293" max="12293" width="11" style="15" customWidth="1"/>
    <col min="12294" max="12295" width="9" style="15"/>
    <col min="12296" max="12296" width="11.625" style="15" customWidth="1"/>
    <col min="12297" max="12545" width="9" style="15"/>
    <col min="12546" max="12546" width="40.625" style="15" customWidth="1"/>
    <col min="12547" max="12547" width="15.75" style="15" customWidth="1"/>
    <col min="12548" max="12548" width="14.5" style="15" customWidth="1"/>
    <col min="12549" max="12549" width="11" style="15" customWidth="1"/>
    <col min="12550" max="12551" width="9" style="15"/>
    <col min="12552" max="12552" width="11.625" style="15" customWidth="1"/>
    <col min="12553" max="12801" width="9" style="15"/>
    <col min="12802" max="12802" width="40.625" style="15" customWidth="1"/>
    <col min="12803" max="12803" width="15.75" style="15" customWidth="1"/>
    <col min="12804" max="12804" width="14.5" style="15" customWidth="1"/>
    <col min="12805" max="12805" width="11" style="15" customWidth="1"/>
    <col min="12806" max="12807" width="9" style="15"/>
    <col min="12808" max="12808" width="11.625" style="15" customWidth="1"/>
    <col min="12809" max="13057" width="9" style="15"/>
    <col min="13058" max="13058" width="40.625" style="15" customWidth="1"/>
    <col min="13059" max="13059" width="15.75" style="15" customWidth="1"/>
    <col min="13060" max="13060" width="14.5" style="15" customWidth="1"/>
    <col min="13061" max="13061" width="11" style="15" customWidth="1"/>
    <col min="13062" max="13063" width="9" style="15"/>
    <col min="13064" max="13064" width="11.625" style="15" customWidth="1"/>
    <col min="13065" max="13313" width="9" style="15"/>
    <col min="13314" max="13314" width="40.625" style="15" customWidth="1"/>
    <col min="13315" max="13315" width="15.75" style="15" customWidth="1"/>
    <col min="13316" max="13316" width="14.5" style="15" customWidth="1"/>
    <col min="13317" max="13317" width="11" style="15" customWidth="1"/>
    <col min="13318" max="13319" width="9" style="15"/>
    <col min="13320" max="13320" width="11.625" style="15" customWidth="1"/>
    <col min="13321" max="13569" width="9" style="15"/>
    <col min="13570" max="13570" width="40.625" style="15" customWidth="1"/>
    <col min="13571" max="13571" width="15.75" style="15" customWidth="1"/>
    <col min="13572" max="13572" width="14.5" style="15" customWidth="1"/>
    <col min="13573" max="13573" width="11" style="15" customWidth="1"/>
    <col min="13574" max="13575" width="9" style="15"/>
    <col min="13576" max="13576" width="11.625" style="15" customWidth="1"/>
    <col min="13577" max="13825" width="9" style="15"/>
    <col min="13826" max="13826" width="40.625" style="15" customWidth="1"/>
    <col min="13827" max="13827" width="15.75" style="15" customWidth="1"/>
    <col min="13828" max="13828" width="14.5" style="15" customWidth="1"/>
    <col min="13829" max="13829" width="11" style="15" customWidth="1"/>
    <col min="13830" max="13831" width="9" style="15"/>
    <col min="13832" max="13832" width="11.625" style="15" customWidth="1"/>
    <col min="13833" max="14081" width="9" style="15"/>
    <col min="14082" max="14082" width="40.625" style="15" customWidth="1"/>
    <col min="14083" max="14083" width="15.75" style="15" customWidth="1"/>
    <col min="14084" max="14084" width="14.5" style="15" customWidth="1"/>
    <col min="14085" max="14085" width="11" style="15" customWidth="1"/>
    <col min="14086" max="14087" width="9" style="15"/>
    <col min="14088" max="14088" width="11.625" style="15" customWidth="1"/>
    <col min="14089" max="14337" width="9" style="15"/>
    <col min="14338" max="14338" width="40.625" style="15" customWidth="1"/>
    <col min="14339" max="14339" width="15.75" style="15" customWidth="1"/>
    <col min="14340" max="14340" width="14.5" style="15" customWidth="1"/>
    <col min="14341" max="14341" width="11" style="15" customWidth="1"/>
    <col min="14342" max="14343" width="9" style="15"/>
    <col min="14344" max="14344" width="11.625" style="15" customWidth="1"/>
    <col min="14345" max="14593" width="9" style="15"/>
    <col min="14594" max="14594" width="40.625" style="15" customWidth="1"/>
    <col min="14595" max="14595" width="15.75" style="15" customWidth="1"/>
    <col min="14596" max="14596" width="14.5" style="15" customWidth="1"/>
    <col min="14597" max="14597" width="11" style="15" customWidth="1"/>
    <col min="14598" max="14599" width="9" style="15"/>
    <col min="14600" max="14600" width="11.625" style="15" customWidth="1"/>
    <col min="14601" max="14849" width="9" style="15"/>
    <col min="14850" max="14850" width="40.625" style="15" customWidth="1"/>
    <col min="14851" max="14851" width="15.75" style="15" customWidth="1"/>
    <col min="14852" max="14852" width="14.5" style="15" customWidth="1"/>
    <col min="14853" max="14853" width="11" style="15" customWidth="1"/>
    <col min="14854" max="14855" width="9" style="15"/>
    <col min="14856" max="14856" width="11.625" style="15" customWidth="1"/>
    <col min="14857" max="15105" width="9" style="15"/>
    <col min="15106" max="15106" width="40.625" style="15" customWidth="1"/>
    <col min="15107" max="15107" width="15.75" style="15" customWidth="1"/>
    <col min="15108" max="15108" width="14.5" style="15" customWidth="1"/>
    <col min="15109" max="15109" width="11" style="15" customWidth="1"/>
    <col min="15110" max="15111" width="9" style="15"/>
    <col min="15112" max="15112" width="11.625" style="15" customWidth="1"/>
    <col min="15113" max="15361" width="9" style="15"/>
    <col min="15362" max="15362" width="40.625" style="15" customWidth="1"/>
    <col min="15363" max="15363" width="15.75" style="15" customWidth="1"/>
    <col min="15364" max="15364" width="14.5" style="15" customWidth="1"/>
    <col min="15365" max="15365" width="11" style="15" customWidth="1"/>
    <col min="15366" max="15367" width="9" style="15"/>
    <col min="15368" max="15368" width="11.625" style="15" customWidth="1"/>
    <col min="15369" max="15617" width="9" style="15"/>
    <col min="15618" max="15618" width="40.625" style="15" customWidth="1"/>
    <col min="15619" max="15619" width="15.75" style="15" customWidth="1"/>
    <col min="15620" max="15620" width="14.5" style="15" customWidth="1"/>
    <col min="15621" max="15621" width="11" style="15" customWidth="1"/>
    <col min="15622" max="15623" width="9" style="15"/>
    <col min="15624" max="15624" width="11.625" style="15" customWidth="1"/>
    <col min="15625" max="15873" width="9" style="15"/>
    <col min="15874" max="15874" width="40.625" style="15" customWidth="1"/>
    <col min="15875" max="15875" width="15.75" style="15" customWidth="1"/>
    <col min="15876" max="15876" width="14.5" style="15" customWidth="1"/>
    <col min="15877" max="15877" width="11" style="15" customWidth="1"/>
    <col min="15878" max="15879" width="9" style="15"/>
    <col min="15880" max="15880" width="11.625" style="15" customWidth="1"/>
    <col min="15881" max="16129" width="9" style="15"/>
    <col min="16130" max="16130" width="40.625" style="15" customWidth="1"/>
    <col min="16131" max="16131" width="15.75" style="15" customWidth="1"/>
    <col min="16132" max="16132" width="14.5" style="15" customWidth="1"/>
    <col min="16133" max="16133" width="11" style="15" customWidth="1"/>
    <col min="16134" max="16135" width="9" style="15"/>
    <col min="16136" max="16136" width="11.625" style="15" customWidth="1"/>
    <col min="16137" max="16384" width="9" style="15"/>
  </cols>
  <sheetData>
    <row r="1" s="13" customFormat="1" ht="35.1" customHeight="1" spans="1:6">
      <c r="A1" s="16" t="str">
        <f>YEAR(封面!$B$7)-1&amp;"年临沧市社会保险基金支出决算情况表"</f>
        <v>2018年临沧市社会保险基金支出决算情况表</v>
      </c>
      <c r="B1" s="16"/>
      <c r="C1" s="16"/>
      <c r="D1" s="16"/>
      <c r="E1" s="16"/>
      <c r="F1" s="16"/>
    </row>
    <row r="2" s="13" customFormat="1" ht="20.1" customHeight="1" spans="1:6">
      <c r="A2" s="18" t="s">
        <v>1468</v>
      </c>
      <c r="B2" s="19"/>
      <c r="C2" s="20"/>
      <c r="E2" s="21" t="s">
        <v>1469</v>
      </c>
      <c r="F2" s="21"/>
    </row>
    <row r="3" ht="36" customHeight="1" spans="1:7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3"/>
      <c r="E3" s="22" t="s">
        <v>10</v>
      </c>
      <c r="F3" s="22"/>
      <c r="G3" s="25" t="s">
        <v>11</v>
      </c>
    </row>
    <row r="4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25"/>
    </row>
    <row r="5" ht="39.95" customHeight="1" spans="1:7">
      <c r="A5" s="115" t="s">
        <v>1470</v>
      </c>
      <c r="B5" s="166">
        <v>86462</v>
      </c>
      <c r="C5" s="166">
        <v>91779.565963</v>
      </c>
      <c r="D5" s="167">
        <v>93651</v>
      </c>
      <c r="E5" s="168">
        <f t="shared" ref="E5:E25" si="0">IF(B5&lt;&gt;0,D5/B5,"")</f>
        <v>1.08314635331128</v>
      </c>
      <c r="F5" s="109">
        <f t="shared" ref="F5:F25" si="1">IF(C5&lt;&gt;0,D5/C5,"")</f>
        <v>1.02039053047771</v>
      </c>
      <c r="G5" s="15" t="str">
        <f t="shared" ref="G5:G25" si="2">IF(A5&lt;&gt;"",IF(SUM(B5:D5)&lt;&gt;0,"是","否"),"是")</f>
        <v>是</v>
      </c>
    </row>
    <row r="6" ht="39.95" customHeight="1" spans="1:15">
      <c r="A6" s="118" t="s">
        <v>1471</v>
      </c>
      <c r="B6" s="169">
        <v>85460</v>
      </c>
      <c r="C6" s="169">
        <v>91685.381128</v>
      </c>
      <c r="D6" s="170">
        <v>93436</v>
      </c>
      <c r="E6" s="168">
        <f t="shared" si="0"/>
        <v>1.09333021296513</v>
      </c>
      <c r="F6" s="107">
        <f t="shared" si="1"/>
        <v>1.01909376228208</v>
      </c>
      <c r="G6" s="15" t="str">
        <f t="shared" si="2"/>
        <v>是</v>
      </c>
      <c r="O6" s="15" t="s">
        <v>0</v>
      </c>
    </row>
    <row r="7" ht="39.95" customHeight="1" spans="1:7">
      <c r="A7" s="115" t="s">
        <v>1472</v>
      </c>
      <c r="B7" s="166">
        <v>225521</v>
      </c>
      <c r="C7" s="166">
        <v>91751.700132</v>
      </c>
      <c r="D7" s="167">
        <v>94244</v>
      </c>
      <c r="E7" s="168">
        <f t="shared" si="0"/>
        <v>0.417894564142585</v>
      </c>
      <c r="F7" s="109">
        <f t="shared" si="1"/>
        <v>1.02716352791735</v>
      </c>
      <c r="G7" s="15" t="str">
        <f t="shared" si="2"/>
        <v>是</v>
      </c>
    </row>
    <row r="8" ht="39.95" customHeight="1" spans="1:7">
      <c r="A8" s="118" t="s">
        <v>1471</v>
      </c>
      <c r="B8" s="169">
        <v>225521</v>
      </c>
      <c r="C8" s="169">
        <v>91751.700132</v>
      </c>
      <c r="D8" s="170">
        <v>92941</v>
      </c>
      <c r="E8" s="171">
        <f t="shared" si="0"/>
        <v>0.412116831691949</v>
      </c>
      <c r="F8" s="107">
        <f t="shared" si="1"/>
        <v>1.01296215619208</v>
      </c>
      <c r="G8" s="15" t="str">
        <f t="shared" si="2"/>
        <v>是</v>
      </c>
    </row>
    <row r="9" s="13" customFormat="1" ht="39.95" customHeight="1" spans="1:7">
      <c r="A9" s="115" t="s">
        <v>1473</v>
      </c>
      <c r="B9" s="166">
        <v>1980</v>
      </c>
      <c r="C9" s="166">
        <v>2233</v>
      </c>
      <c r="D9" s="167">
        <v>1982</v>
      </c>
      <c r="E9" s="168">
        <f t="shared" si="0"/>
        <v>1.0010101010101</v>
      </c>
      <c r="F9" s="109">
        <f t="shared" si="1"/>
        <v>0.887595163457232</v>
      </c>
      <c r="G9" s="13" t="str">
        <f t="shared" si="2"/>
        <v>是</v>
      </c>
    </row>
    <row r="10" s="13" customFormat="1" ht="39.95" customHeight="1" spans="1:7">
      <c r="A10" s="118" t="s">
        <v>1471</v>
      </c>
      <c r="B10" s="169">
        <v>1980</v>
      </c>
      <c r="C10" s="169">
        <v>1691.336131</v>
      </c>
      <c r="D10" s="170">
        <v>1446</v>
      </c>
      <c r="E10" s="171">
        <f t="shared" si="0"/>
        <v>0.73030303030303</v>
      </c>
      <c r="F10" s="107">
        <f t="shared" si="1"/>
        <v>0.854945373362925</v>
      </c>
      <c r="G10" s="13" t="str">
        <f t="shared" si="2"/>
        <v>是</v>
      </c>
    </row>
    <row r="11" s="13" customFormat="1" ht="39.95" customHeight="1" spans="1:7">
      <c r="A11" s="115" t="s">
        <v>1474</v>
      </c>
      <c r="B11" s="166">
        <v>59997</v>
      </c>
      <c r="C11" s="166">
        <v>58766.989479</v>
      </c>
      <c r="D11" s="167">
        <v>59982</v>
      </c>
      <c r="E11" s="168">
        <f t="shared" si="0"/>
        <v>0.999749987499375</v>
      </c>
      <c r="F11" s="109">
        <f t="shared" si="1"/>
        <v>1.02067505127916</v>
      </c>
      <c r="G11" s="13" t="str">
        <f t="shared" si="2"/>
        <v>是</v>
      </c>
    </row>
    <row r="12" s="13" customFormat="1" ht="39.95" customHeight="1" spans="1:7">
      <c r="A12" s="118" t="s">
        <v>1471</v>
      </c>
      <c r="B12" s="169">
        <v>55779</v>
      </c>
      <c r="C12" s="169">
        <v>58424.626265</v>
      </c>
      <c r="D12" s="170">
        <v>58108</v>
      </c>
      <c r="E12" s="171">
        <f t="shared" si="0"/>
        <v>1.04175406514997</v>
      </c>
      <c r="F12" s="107">
        <f t="shared" si="1"/>
        <v>0.994580602645811</v>
      </c>
      <c r="G12" s="13" t="str">
        <f t="shared" si="2"/>
        <v>是</v>
      </c>
    </row>
    <row r="13" s="13" customFormat="1" ht="39.95" customHeight="1" spans="1:7">
      <c r="A13" s="115" t="s">
        <v>1475</v>
      </c>
      <c r="B13" s="172">
        <v>3263</v>
      </c>
      <c r="C13" s="172">
        <v>3674</v>
      </c>
      <c r="D13" s="167">
        <v>3204</v>
      </c>
      <c r="E13" s="168">
        <f t="shared" si="0"/>
        <v>0.981918479926448</v>
      </c>
      <c r="F13" s="109">
        <f t="shared" si="1"/>
        <v>0.87207403375068</v>
      </c>
      <c r="G13" s="13" t="str">
        <f t="shared" si="2"/>
        <v>是</v>
      </c>
    </row>
    <row r="14" ht="39.95" customHeight="1" spans="1:8">
      <c r="A14" s="118" t="s">
        <v>1471</v>
      </c>
      <c r="B14" s="173">
        <v>3165</v>
      </c>
      <c r="C14" s="173">
        <v>3620.883632</v>
      </c>
      <c r="D14" s="170">
        <v>3100</v>
      </c>
      <c r="E14" s="171">
        <f t="shared" si="0"/>
        <v>0.979462875197472</v>
      </c>
      <c r="F14" s="107">
        <f t="shared" si="1"/>
        <v>0.856144608626296</v>
      </c>
      <c r="G14" s="15" t="str">
        <f t="shared" si="2"/>
        <v>是</v>
      </c>
      <c r="H14" s="174"/>
    </row>
    <row r="15" ht="39.95" customHeight="1" spans="1:8">
      <c r="A15" s="115" t="s">
        <v>1476</v>
      </c>
      <c r="B15" s="172">
        <v>3504</v>
      </c>
      <c r="C15" s="172">
        <v>3951.122057</v>
      </c>
      <c r="D15" s="167">
        <v>5312</v>
      </c>
      <c r="E15" s="168">
        <f t="shared" si="0"/>
        <v>1.51598173515982</v>
      </c>
      <c r="F15" s="109">
        <f t="shared" si="1"/>
        <v>1.34442822149445</v>
      </c>
      <c r="G15" s="15" t="str">
        <f t="shared" si="2"/>
        <v>是</v>
      </c>
      <c r="H15" s="174"/>
    </row>
    <row r="16" ht="39.95" customHeight="1" spans="1:7">
      <c r="A16" s="118" t="s">
        <v>1471</v>
      </c>
      <c r="B16" s="173">
        <v>3504</v>
      </c>
      <c r="C16" s="173">
        <v>3951.122057</v>
      </c>
      <c r="D16" s="170">
        <v>5312</v>
      </c>
      <c r="E16" s="171">
        <f t="shared" si="0"/>
        <v>1.51598173515982</v>
      </c>
      <c r="F16" s="107">
        <f t="shared" si="1"/>
        <v>1.34442822149445</v>
      </c>
      <c r="G16" s="15" t="str">
        <f t="shared" si="2"/>
        <v>是</v>
      </c>
    </row>
    <row r="17" ht="39.95" customHeight="1" spans="1:8">
      <c r="A17" s="115" t="s">
        <v>1477</v>
      </c>
      <c r="B17" s="172">
        <v>26666</v>
      </c>
      <c r="C17" s="172">
        <v>31235.193915</v>
      </c>
      <c r="D17" s="167">
        <v>39414</v>
      </c>
      <c r="E17" s="168">
        <f t="shared" si="0"/>
        <v>1.47806195154879</v>
      </c>
      <c r="F17" s="109">
        <f t="shared" si="1"/>
        <v>1.26184585590398</v>
      </c>
      <c r="G17" s="15" t="str">
        <f t="shared" si="2"/>
        <v>是</v>
      </c>
      <c r="H17" s="174"/>
    </row>
    <row r="18" ht="39.95" customHeight="1" spans="1:8">
      <c r="A18" s="118" t="s">
        <v>1471</v>
      </c>
      <c r="B18" s="173">
        <v>26621</v>
      </c>
      <c r="C18" s="173">
        <v>31180.264742</v>
      </c>
      <c r="D18" s="170">
        <v>39357</v>
      </c>
      <c r="E18" s="171">
        <f t="shared" si="0"/>
        <v>1.47841929303933</v>
      </c>
      <c r="F18" s="107">
        <f t="shared" si="1"/>
        <v>1.2622407258456</v>
      </c>
      <c r="G18" s="15" t="str">
        <f t="shared" si="2"/>
        <v>是</v>
      </c>
      <c r="H18" s="174"/>
    </row>
    <row r="19" ht="39.95" customHeight="1" spans="1:7">
      <c r="A19" s="115" t="s">
        <v>1478</v>
      </c>
      <c r="B19" s="172">
        <v>117211</v>
      </c>
      <c r="C19" s="172">
        <v>123747.74065</v>
      </c>
      <c r="D19" s="167">
        <v>115222</v>
      </c>
      <c r="E19" s="168">
        <f t="shared" si="0"/>
        <v>0.983030602929759</v>
      </c>
      <c r="F19" s="109">
        <f t="shared" si="1"/>
        <v>0.931103868198179</v>
      </c>
      <c r="G19" s="15" t="str">
        <f t="shared" si="2"/>
        <v>是</v>
      </c>
    </row>
    <row r="20" ht="39.95" customHeight="1" spans="1:8">
      <c r="A20" s="118" t="s">
        <v>1471</v>
      </c>
      <c r="B20" s="175">
        <v>109228</v>
      </c>
      <c r="C20" s="175">
        <v>116387.13215</v>
      </c>
      <c r="D20" s="170">
        <v>109583</v>
      </c>
      <c r="E20" s="171">
        <f t="shared" si="0"/>
        <v>1.00325008239646</v>
      </c>
      <c r="F20" s="107">
        <f t="shared" si="1"/>
        <v>0.941538793642318</v>
      </c>
      <c r="G20" s="15" t="str">
        <f t="shared" si="2"/>
        <v>是</v>
      </c>
      <c r="H20" s="176"/>
    </row>
    <row r="21" ht="39.95" customHeight="1" spans="1:7">
      <c r="A21" s="137" t="s">
        <v>1479</v>
      </c>
      <c r="B21" s="177">
        <f>SUM(B5,B7,B9,B11,B13,B15,B17,B19)</f>
        <v>524604</v>
      </c>
      <c r="C21" s="177">
        <f>SUM(C19,C17,C15,C13,C11,C9,C7,C5)</f>
        <v>407139.312196</v>
      </c>
      <c r="D21" s="167">
        <f>SUM(D5,D7,D9,D11,D13,D15,D17,D19)</f>
        <v>413011</v>
      </c>
      <c r="E21" s="168">
        <f t="shared" si="0"/>
        <v>0.787281454201645</v>
      </c>
      <c r="F21" s="109">
        <f t="shared" si="1"/>
        <v>1.01442181491227</v>
      </c>
      <c r="G21" s="15" t="str">
        <f t="shared" si="2"/>
        <v>是</v>
      </c>
    </row>
    <row r="22" ht="39.95" customHeight="1" spans="1:7">
      <c r="A22" s="118" t="s">
        <v>1480</v>
      </c>
      <c r="B22" s="178">
        <v>511258</v>
      </c>
      <c r="C22" s="178">
        <v>398692.446237</v>
      </c>
      <c r="D22" s="170">
        <f>SUM(D6,D8,D10,D12,D14,D16,D18,D20)</f>
        <v>403283</v>
      </c>
      <c r="E22" s="171">
        <f t="shared" si="0"/>
        <v>0.788805260748976</v>
      </c>
      <c r="F22" s="107">
        <f t="shared" si="1"/>
        <v>1.01151402241584</v>
      </c>
      <c r="G22" s="15" t="str">
        <f t="shared" si="2"/>
        <v>是</v>
      </c>
    </row>
    <row r="23" ht="39.95" customHeight="1" spans="1:7">
      <c r="A23" s="115" t="s">
        <v>1096</v>
      </c>
      <c r="B23" s="123">
        <v>144886</v>
      </c>
      <c r="C23" s="123">
        <v>148378</v>
      </c>
      <c r="D23" s="167">
        <v>125217</v>
      </c>
      <c r="E23" s="168">
        <f t="shared" si="0"/>
        <v>0.864244992614883</v>
      </c>
      <c r="F23" s="168">
        <f t="shared" si="1"/>
        <v>0.843905430724231</v>
      </c>
      <c r="G23" s="15" t="str">
        <f t="shared" si="2"/>
        <v>是</v>
      </c>
    </row>
    <row r="24" ht="39.95" customHeight="1" spans="1:7">
      <c r="A24" s="115" t="s">
        <v>1420</v>
      </c>
      <c r="B24" s="123">
        <v>146777</v>
      </c>
      <c r="C24" s="123">
        <v>93168</v>
      </c>
      <c r="D24" s="167">
        <v>104883</v>
      </c>
      <c r="E24" s="168">
        <f t="shared" si="0"/>
        <v>0.714573809248043</v>
      </c>
      <c r="F24" s="168">
        <f t="shared" si="1"/>
        <v>1.12574059763009</v>
      </c>
      <c r="G24" s="15" t="str">
        <f t="shared" si="2"/>
        <v>是</v>
      </c>
    </row>
    <row r="25" ht="39.95" customHeight="1" spans="1:7">
      <c r="A25" s="137" t="s">
        <v>1481</v>
      </c>
      <c r="B25" s="123">
        <f>SUM(B21,B23,B24)</f>
        <v>816267</v>
      </c>
      <c r="C25" s="123">
        <f>C21+C23+C24</f>
        <v>648685.312196</v>
      </c>
      <c r="D25" s="123">
        <f>D21+D23+D24</f>
        <v>643111</v>
      </c>
      <c r="E25" s="168">
        <f t="shared" si="0"/>
        <v>0.78786843030528</v>
      </c>
      <c r="F25" s="109">
        <f t="shared" si="1"/>
        <v>0.991406754413586</v>
      </c>
      <c r="G25" s="15" t="str">
        <f t="shared" si="2"/>
        <v>是</v>
      </c>
    </row>
  </sheetData>
  <mergeCells count="5">
    <mergeCell ref="A1:F1"/>
    <mergeCell ref="C3:D3"/>
    <mergeCell ref="E3:F3"/>
    <mergeCell ref="A3:A4"/>
    <mergeCell ref="B3:B4"/>
  </mergeCells>
  <printOptions horizontalCentered="1"/>
  <pageMargins left="0.590277777777778" right="0.590277777777778" top="0.590277777777778" bottom="0.590277777777778" header="0.314583333333333" footer="0.314583333333333"/>
  <pageSetup paperSize="9" scale="73" fitToHeight="0" orientation="portrait"/>
  <headerFooter alignWithMargins="0">
    <oddFooter>&amp;C&amp;14-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  <pageSetUpPr fitToPage="1"/>
  </sheetPr>
  <dimension ref="A1:P22"/>
  <sheetViews>
    <sheetView showZeros="0" topLeftCell="A10" workbookViewId="0">
      <selection activeCell="D20" sqref="D20"/>
    </sheetView>
  </sheetViews>
  <sheetFormatPr defaultColWidth="9" defaultRowHeight="14.25"/>
  <cols>
    <col min="1" max="1" width="51.25" style="15" customWidth="1"/>
    <col min="2" max="3" width="16.625" style="15" customWidth="1"/>
    <col min="4" max="4" width="16.625" style="160" customWidth="1"/>
    <col min="5" max="6" width="14.625" style="15" customWidth="1"/>
    <col min="7" max="7" width="9" style="15" customWidth="1"/>
    <col min="8" max="258" width="9" style="15"/>
    <col min="259" max="259" width="49.375" style="15" customWidth="1"/>
    <col min="260" max="260" width="18.25" style="15" customWidth="1"/>
    <col min="261" max="261" width="14.5" style="15" customWidth="1"/>
    <col min="262" max="262" width="13.875" style="15" customWidth="1"/>
    <col min="263" max="514" width="9" style="15"/>
    <col min="515" max="515" width="49.375" style="15" customWidth="1"/>
    <col min="516" max="516" width="18.25" style="15" customWidth="1"/>
    <col min="517" max="517" width="14.5" style="15" customWidth="1"/>
    <col min="518" max="518" width="13.875" style="15" customWidth="1"/>
    <col min="519" max="770" width="9" style="15"/>
    <col min="771" max="771" width="49.375" style="15" customWidth="1"/>
    <col min="772" max="772" width="18.25" style="15" customWidth="1"/>
    <col min="773" max="773" width="14.5" style="15" customWidth="1"/>
    <col min="774" max="774" width="13.875" style="15" customWidth="1"/>
    <col min="775" max="1026" width="9" style="15"/>
    <col min="1027" max="1027" width="49.375" style="15" customWidth="1"/>
    <col min="1028" max="1028" width="18.25" style="15" customWidth="1"/>
    <col min="1029" max="1029" width="14.5" style="15" customWidth="1"/>
    <col min="1030" max="1030" width="13.875" style="15" customWidth="1"/>
    <col min="1031" max="1282" width="9" style="15"/>
    <col min="1283" max="1283" width="49.375" style="15" customWidth="1"/>
    <col min="1284" max="1284" width="18.25" style="15" customWidth="1"/>
    <col min="1285" max="1285" width="14.5" style="15" customWidth="1"/>
    <col min="1286" max="1286" width="13.875" style="15" customWidth="1"/>
    <col min="1287" max="1538" width="9" style="15"/>
    <col min="1539" max="1539" width="49.375" style="15" customWidth="1"/>
    <col min="1540" max="1540" width="18.25" style="15" customWidth="1"/>
    <col min="1541" max="1541" width="14.5" style="15" customWidth="1"/>
    <col min="1542" max="1542" width="13.875" style="15" customWidth="1"/>
    <col min="1543" max="1794" width="9" style="15"/>
    <col min="1795" max="1795" width="49.375" style="15" customWidth="1"/>
    <col min="1796" max="1796" width="18.25" style="15" customWidth="1"/>
    <col min="1797" max="1797" width="14.5" style="15" customWidth="1"/>
    <col min="1798" max="1798" width="13.875" style="15" customWidth="1"/>
    <col min="1799" max="2050" width="9" style="15"/>
    <col min="2051" max="2051" width="49.375" style="15" customWidth="1"/>
    <col min="2052" max="2052" width="18.25" style="15" customWidth="1"/>
    <col min="2053" max="2053" width="14.5" style="15" customWidth="1"/>
    <col min="2054" max="2054" width="13.875" style="15" customWidth="1"/>
    <col min="2055" max="2306" width="9" style="15"/>
    <col min="2307" max="2307" width="49.375" style="15" customWidth="1"/>
    <col min="2308" max="2308" width="18.25" style="15" customWidth="1"/>
    <col min="2309" max="2309" width="14.5" style="15" customWidth="1"/>
    <col min="2310" max="2310" width="13.875" style="15" customWidth="1"/>
    <col min="2311" max="2562" width="9" style="15"/>
    <col min="2563" max="2563" width="49.375" style="15" customWidth="1"/>
    <col min="2564" max="2564" width="18.25" style="15" customWidth="1"/>
    <col min="2565" max="2565" width="14.5" style="15" customWidth="1"/>
    <col min="2566" max="2566" width="13.875" style="15" customWidth="1"/>
    <col min="2567" max="2818" width="9" style="15"/>
    <col min="2819" max="2819" width="49.375" style="15" customWidth="1"/>
    <col min="2820" max="2820" width="18.25" style="15" customWidth="1"/>
    <col min="2821" max="2821" width="14.5" style="15" customWidth="1"/>
    <col min="2822" max="2822" width="13.875" style="15" customWidth="1"/>
    <col min="2823" max="3074" width="9" style="15"/>
    <col min="3075" max="3075" width="49.375" style="15" customWidth="1"/>
    <col min="3076" max="3076" width="18.25" style="15" customWidth="1"/>
    <col min="3077" max="3077" width="14.5" style="15" customWidth="1"/>
    <col min="3078" max="3078" width="13.875" style="15" customWidth="1"/>
    <col min="3079" max="3330" width="9" style="15"/>
    <col min="3331" max="3331" width="49.375" style="15" customWidth="1"/>
    <col min="3332" max="3332" width="18.25" style="15" customWidth="1"/>
    <col min="3333" max="3333" width="14.5" style="15" customWidth="1"/>
    <col min="3334" max="3334" width="13.875" style="15" customWidth="1"/>
    <col min="3335" max="3586" width="9" style="15"/>
    <col min="3587" max="3587" width="49.375" style="15" customWidth="1"/>
    <col min="3588" max="3588" width="18.25" style="15" customWidth="1"/>
    <col min="3589" max="3589" width="14.5" style="15" customWidth="1"/>
    <col min="3590" max="3590" width="13.875" style="15" customWidth="1"/>
    <col min="3591" max="3842" width="9" style="15"/>
    <col min="3843" max="3843" width="49.375" style="15" customWidth="1"/>
    <col min="3844" max="3844" width="18.25" style="15" customWidth="1"/>
    <col min="3845" max="3845" width="14.5" style="15" customWidth="1"/>
    <col min="3846" max="3846" width="13.875" style="15" customWidth="1"/>
    <col min="3847" max="4098" width="9" style="15"/>
    <col min="4099" max="4099" width="49.375" style="15" customWidth="1"/>
    <col min="4100" max="4100" width="18.25" style="15" customWidth="1"/>
    <col min="4101" max="4101" width="14.5" style="15" customWidth="1"/>
    <col min="4102" max="4102" width="13.875" style="15" customWidth="1"/>
    <col min="4103" max="4354" width="9" style="15"/>
    <col min="4355" max="4355" width="49.375" style="15" customWidth="1"/>
    <col min="4356" max="4356" width="18.25" style="15" customWidth="1"/>
    <col min="4357" max="4357" width="14.5" style="15" customWidth="1"/>
    <col min="4358" max="4358" width="13.875" style="15" customWidth="1"/>
    <col min="4359" max="4610" width="9" style="15"/>
    <col min="4611" max="4611" width="49.375" style="15" customWidth="1"/>
    <col min="4612" max="4612" width="18.25" style="15" customWidth="1"/>
    <col min="4613" max="4613" width="14.5" style="15" customWidth="1"/>
    <col min="4614" max="4614" width="13.875" style="15" customWidth="1"/>
    <col min="4615" max="4866" width="9" style="15"/>
    <col min="4867" max="4867" width="49.375" style="15" customWidth="1"/>
    <col min="4868" max="4868" width="18.25" style="15" customWidth="1"/>
    <col min="4869" max="4869" width="14.5" style="15" customWidth="1"/>
    <col min="4870" max="4870" width="13.875" style="15" customWidth="1"/>
    <col min="4871" max="5122" width="9" style="15"/>
    <col min="5123" max="5123" width="49.375" style="15" customWidth="1"/>
    <col min="5124" max="5124" width="18.25" style="15" customWidth="1"/>
    <col min="5125" max="5125" width="14.5" style="15" customWidth="1"/>
    <col min="5126" max="5126" width="13.875" style="15" customWidth="1"/>
    <col min="5127" max="5378" width="9" style="15"/>
    <col min="5379" max="5379" width="49.375" style="15" customWidth="1"/>
    <col min="5380" max="5380" width="18.25" style="15" customWidth="1"/>
    <col min="5381" max="5381" width="14.5" style="15" customWidth="1"/>
    <col min="5382" max="5382" width="13.875" style="15" customWidth="1"/>
    <col min="5383" max="5634" width="9" style="15"/>
    <col min="5635" max="5635" width="49.375" style="15" customWidth="1"/>
    <col min="5636" max="5636" width="18.25" style="15" customWidth="1"/>
    <col min="5637" max="5637" width="14.5" style="15" customWidth="1"/>
    <col min="5638" max="5638" width="13.875" style="15" customWidth="1"/>
    <col min="5639" max="5890" width="9" style="15"/>
    <col min="5891" max="5891" width="49.375" style="15" customWidth="1"/>
    <col min="5892" max="5892" width="18.25" style="15" customWidth="1"/>
    <col min="5893" max="5893" width="14.5" style="15" customWidth="1"/>
    <col min="5894" max="5894" width="13.875" style="15" customWidth="1"/>
    <col min="5895" max="6146" width="9" style="15"/>
    <col min="6147" max="6147" width="49.375" style="15" customWidth="1"/>
    <col min="6148" max="6148" width="18.25" style="15" customWidth="1"/>
    <col min="6149" max="6149" width="14.5" style="15" customWidth="1"/>
    <col min="6150" max="6150" width="13.875" style="15" customWidth="1"/>
    <col min="6151" max="6402" width="9" style="15"/>
    <col min="6403" max="6403" width="49.375" style="15" customWidth="1"/>
    <col min="6404" max="6404" width="18.25" style="15" customWidth="1"/>
    <col min="6405" max="6405" width="14.5" style="15" customWidth="1"/>
    <col min="6406" max="6406" width="13.875" style="15" customWidth="1"/>
    <col min="6407" max="6658" width="9" style="15"/>
    <col min="6659" max="6659" width="49.375" style="15" customWidth="1"/>
    <col min="6660" max="6660" width="18.25" style="15" customWidth="1"/>
    <col min="6661" max="6661" width="14.5" style="15" customWidth="1"/>
    <col min="6662" max="6662" width="13.875" style="15" customWidth="1"/>
    <col min="6663" max="6914" width="9" style="15"/>
    <col min="6915" max="6915" width="49.375" style="15" customWidth="1"/>
    <col min="6916" max="6916" width="18.25" style="15" customWidth="1"/>
    <col min="6917" max="6917" width="14.5" style="15" customWidth="1"/>
    <col min="6918" max="6918" width="13.875" style="15" customWidth="1"/>
    <col min="6919" max="7170" width="9" style="15"/>
    <col min="7171" max="7171" width="49.375" style="15" customWidth="1"/>
    <col min="7172" max="7172" width="18.25" style="15" customWidth="1"/>
    <col min="7173" max="7173" width="14.5" style="15" customWidth="1"/>
    <col min="7174" max="7174" width="13.875" style="15" customWidth="1"/>
    <col min="7175" max="7426" width="9" style="15"/>
    <col min="7427" max="7427" width="49.375" style="15" customWidth="1"/>
    <col min="7428" max="7428" width="18.25" style="15" customWidth="1"/>
    <col min="7429" max="7429" width="14.5" style="15" customWidth="1"/>
    <col min="7430" max="7430" width="13.875" style="15" customWidth="1"/>
    <col min="7431" max="7682" width="9" style="15"/>
    <col min="7683" max="7683" width="49.375" style="15" customWidth="1"/>
    <col min="7684" max="7684" width="18.25" style="15" customWidth="1"/>
    <col min="7685" max="7685" width="14.5" style="15" customWidth="1"/>
    <col min="7686" max="7686" width="13.875" style="15" customWidth="1"/>
    <col min="7687" max="7938" width="9" style="15"/>
    <col min="7939" max="7939" width="49.375" style="15" customWidth="1"/>
    <col min="7940" max="7940" width="18.25" style="15" customWidth="1"/>
    <col min="7941" max="7941" width="14.5" style="15" customWidth="1"/>
    <col min="7942" max="7942" width="13.875" style="15" customWidth="1"/>
    <col min="7943" max="8194" width="9" style="15"/>
    <col min="8195" max="8195" width="49.375" style="15" customWidth="1"/>
    <col min="8196" max="8196" width="18.25" style="15" customWidth="1"/>
    <col min="8197" max="8197" width="14.5" style="15" customWidth="1"/>
    <col min="8198" max="8198" width="13.875" style="15" customWidth="1"/>
    <col min="8199" max="8450" width="9" style="15"/>
    <col min="8451" max="8451" width="49.375" style="15" customWidth="1"/>
    <col min="8452" max="8452" width="18.25" style="15" customWidth="1"/>
    <col min="8453" max="8453" width="14.5" style="15" customWidth="1"/>
    <col min="8454" max="8454" width="13.875" style="15" customWidth="1"/>
    <col min="8455" max="8706" width="9" style="15"/>
    <col min="8707" max="8707" width="49.375" style="15" customWidth="1"/>
    <col min="8708" max="8708" width="18.25" style="15" customWidth="1"/>
    <col min="8709" max="8709" width="14.5" style="15" customWidth="1"/>
    <col min="8710" max="8710" width="13.875" style="15" customWidth="1"/>
    <col min="8711" max="8962" width="9" style="15"/>
    <col min="8963" max="8963" width="49.375" style="15" customWidth="1"/>
    <col min="8964" max="8964" width="18.25" style="15" customWidth="1"/>
    <col min="8965" max="8965" width="14.5" style="15" customWidth="1"/>
    <col min="8966" max="8966" width="13.875" style="15" customWidth="1"/>
    <col min="8967" max="9218" width="9" style="15"/>
    <col min="9219" max="9219" width="49.375" style="15" customWidth="1"/>
    <col min="9220" max="9220" width="18.25" style="15" customWidth="1"/>
    <col min="9221" max="9221" width="14.5" style="15" customWidth="1"/>
    <col min="9222" max="9222" width="13.875" style="15" customWidth="1"/>
    <col min="9223" max="9474" width="9" style="15"/>
    <col min="9475" max="9475" width="49.375" style="15" customWidth="1"/>
    <col min="9476" max="9476" width="18.25" style="15" customWidth="1"/>
    <col min="9477" max="9477" width="14.5" style="15" customWidth="1"/>
    <col min="9478" max="9478" width="13.875" style="15" customWidth="1"/>
    <col min="9479" max="9730" width="9" style="15"/>
    <col min="9731" max="9731" width="49.375" style="15" customWidth="1"/>
    <col min="9732" max="9732" width="18.25" style="15" customWidth="1"/>
    <col min="9733" max="9733" width="14.5" style="15" customWidth="1"/>
    <col min="9734" max="9734" width="13.875" style="15" customWidth="1"/>
    <col min="9735" max="9986" width="9" style="15"/>
    <col min="9987" max="9987" width="49.375" style="15" customWidth="1"/>
    <col min="9988" max="9988" width="18.25" style="15" customWidth="1"/>
    <col min="9989" max="9989" width="14.5" style="15" customWidth="1"/>
    <col min="9990" max="9990" width="13.875" style="15" customWidth="1"/>
    <col min="9991" max="10242" width="9" style="15"/>
    <col min="10243" max="10243" width="49.375" style="15" customWidth="1"/>
    <col min="10244" max="10244" width="18.25" style="15" customWidth="1"/>
    <col min="10245" max="10245" width="14.5" style="15" customWidth="1"/>
    <col min="10246" max="10246" width="13.875" style="15" customWidth="1"/>
    <col min="10247" max="10498" width="9" style="15"/>
    <col min="10499" max="10499" width="49.375" style="15" customWidth="1"/>
    <col min="10500" max="10500" width="18.25" style="15" customWidth="1"/>
    <col min="10501" max="10501" width="14.5" style="15" customWidth="1"/>
    <col min="10502" max="10502" width="13.875" style="15" customWidth="1"/>
    <col min="10503" max="10754" width="9" style="15"/>
    <col min="10755" max="10755" width="49.375" style="15" customWidth="1"/>
    <col min="10756" max="10756" width="18.25" style="15" customWidth="1"/>
    <col min="10757" max="10757" width="14.5" style="15" customWidth="1"/>
    <col min="10758" max="10758" width="13.875" style="15" customWidth="1"/>
    <col min="10759" max="11010" width="9" style="15"/>
    <col min="11011" max="11011" width="49.375" style="15" customWidth="1"/>
    <col min="11012" max="11012" width="18.25" style="15" customWidth="1"/>
    <col min="11013" max="11013" width="14.5" style="15" customWidth="1"/>
    <col min="11014" max="11014" width="13.875" style="15" customWidth="1"/>
    <col min="11015" max="11266" width="9" style="15"/>
    <col min="11267" max="11267" width="49.375" style="15" customWidth="1"/>
    <col min="11268" max="11268" width="18.25" style="15" customWidth="1"/>
    <col min="11269" max="11269" width="14.5" style="15" customWidth="1"/>
    <col min="11270" max="11270" width="13.875" style="15" customWidth="1"/>
    <col min="11271" max="11522" width="9" style="15"/>
    <col min="11523" max="11523" width="49.375" style="15" customWidth="1"/>
    <col min="11524" max="11524" width="18.25" style="15" customWidth="1"/>
    <col min="11525" max="11525" width="14.5" style="15" customWidth="1"/>
    <col min="11526" max="11526" width="13.875" style="15" customWidth="1"/>
    <col min="11527" max="11778" width="9" style="15"/>
    <col min="11779" max="11779" width="49.375" style="15" customWidth="1"/>
    <col min="11780" max="11780" width="18.25" style="15" customWidth="1"/>
    <col min="11781" max="11781" width="14.5" style="15" customWidth="1"/>
    <col min="11782" max="11782" width="13.875" style="15" customWidth="1"/>
    <col min="11783" max="12034" width="9" style="15"/>
    <col min="12035" max="12035" width="49.375" style="15" customWidth="1"/>
    <col min="12036" max="12036" width="18.25" style="15" customWidth="1"/>
    <col min="12037" max="12037" width="14.5" style="15" customWidth="1"/>
    <col min="12038" max="12038" width="13.875" style="15" customWidth="1"/>
    <col min="12039" max="12290" width="9" style="15"/>
    <col min="12291" max="12291" width="49.375" style="15" customWidth="1"/>
    <col min="12292" max="12292" width="18.25" style="15" customWidth="1"/>
    <col min="12293" max="12293" width="14.5" style="15" customWidth="1"/>
    <col min="12294" max="12294" width="13.875" style="15" customWidth="1"/>
    <col min="12295" max="12546" width="9" style="15"/>
    <col min="12547" max="12547" width="49.375" style="15" customWidth="1"/>
    <col min="12548" max="12548" width="18.25" style="15" customWidth="1"/>
    <col min="12549" max="12549" width="14.5" style="15" customWidth="1"/>
    <col min="12550" max="12550" width="13.875" style="15" customWidth="1"/>
    <col min="12551" max="12802" width="9" style="15"/>
    <col min="12803" max="12803" width="49.375" style="15" customWidth="1"/>
    <col min="12804" max="12804" width="18.25" style="15" customWidth="1"/>
    <col min="12805" max="12805" width="14.5" style="15" customWidth="1"/>
    <col min="12806" max="12806" width="13.875" style="15" customWidth="1"/>
    <col min="12807" max="13058" width="9" style="15"/>
    <col min="13059" max="13059" width="49.375" style="15" customWidth="1"/>
    <col min="13060" max="13060" width="18.25" style="15" customWidth="1"/>
    <col min="13061" max="13061" width="14.5" style="15" customWidth="1"/>
    <col min="13062" max="13062" width="13.875" style="15" customWidth="1"/>
    <col min="13063" max="13314" width="9" style="15"/>
    <col min="13315" max="13315" width="49.375" style="15" customWidth="1"/>
    <col min="13316" max="13316" width="18.25" style="15" customWidth="1"/>
    <col min="13317" max="13317" width="14.5" style="15" customWidth="1"/>
    <col min="13318" max="13318" width="13.875" style="15" customWidth="1"/>
    <col min="13319" max="13570" width="9" style="15"/>
    <col min="13571" max="13571" width="49.375" style="15" customWidth="1"/>
    <col min="13572" max="13572" width="18.25" style="15" customWidth="1"/>
    <col min="13573" max="13573" width="14.5" style="15" customWidth="1"/>
    <col min="13574" max="13574" width="13.875" style="15" customWidth="1"/>
    <col min="13575" max="13826" width="9" style="15"/>
    <col min="13827" max="13827" width="49.375" style="15" customWidth="1"/>
    <col min="13828" max="13828" width="18.25" style="15" customWidth="1"/>
    <col min="13829" max="13829" width="14.5" style="15" customWidth="1"/>
    <col min="13830" max="13830" width="13.875" style="15" customWidth="1"/>
    <col min="13831" max="14082" width="9" style="15"/>
    <col min="14083" max="14083" width="49.375" style="15" customWidth="1"/>
    <col min="14084" max="14084" width="18.25" style="15" customWidth="1"/>
    <col min="14085" max="14085" width="14.5" style="15" customWidth="1"/>
    <col min="14086" max="14086" width="13.875" style="15" customWidth="1"/>
    <col min="14087" max="14338" width="9" style="15"/>
    <col min="14339" max="14339" width="49.375" style="15" customWidth="1"/>
    <col min="14340" max="14340" width="18.25" style="15" customWidth="1"/>
    <col min="14341" max="14341" width="14.5" style="15" customWidth="1"/>
    <col min="14342" max="14342" width="13.875" style="15" customWidth="1"/>
    <col min="14343" max="14594" width="9" style="15"/>
    <col min="14595" max="14595" width="49.375" style="15" customWidth="1"/>
    <col min="14596" max="14596" width="18.25" style="15" customWidth="1"/>
    <col min="14597" max="14597" width="14.5" style="15" customWidth="1"/>
    <col min="14598" max="14598" width="13.875" style="15" customWidth="1"/>
    <col min="14599" max="14850" width="9" style="15"/>
    <col min="14851" max="14851" width="49.375" style="15" customWidth="1"/>
    <col min="14852" max="14852" width="18.25" style="15" customWidth="1"/>
    <col min="14853" max="14853" width="14.5" style="15" customWidth="1"/>
    <col min="14854" max="14854" width="13.875" style="15" customWidth="1"/>
    <col min="14855" max="15106" width="9" style="15"/>
    <col min="15107" max="15107" width="49.375" style="15" customWidth="1"/>
    <col min="15108" max="15108" width="18.25" style="15" customWidth="1"/>
    <col min="15109" max="15109" width="14.5" style="15" customWidth="1"/>
    <col min="15110" max="15110" width="13.875" style="15" customWidth="1"/>
    <col min="15111" max="15362" width="9" style="15"/>
    <col min="15363" max="15363" width="49.375" style="15" customWidth="1"/>
    <col min="15364" max="15364" width="18.25" style="15" customWidth="1"/>
    <col min="15365" max="15365" width="14.5" style="15" customWidth="1"/>
    <col min="15366" max="15366" width="13.875" style="15" customWidth="1"/>
    <col min="15367" max="15618" width="9" style="15"/>
    <col min="15619" max="15619" width="49.375" style="15" customWidth="1"/>
    <col min="15620" max="15620" width="18.25" style="15" customWidth="1"/>
    <col min="15621" max="15621" width="14.5" style="15" customWidth="1"/>
    <col min="15622" max="15622" width="13.875" style="15" customWidth="1"/>
    <col min="15623" max="15874" width="9" style="15"/>
    <col min="15875" max="15875" width="49.375" style="15" customWidth="1"/>
    <col min="15876" max="15876" width="18.25" style="15" customWidth="1"/>
    <col min="15877" max="15877" width="14.5" style="15" customWidth="1"/>
    <col min="15878" max="15878" width="13.875" style="15" customWidth="1"/>
    <col min="15879" max="16130" width="9" style="15"/>
    <col min="16131" max="16131" width="49.375" style="15" customWidth="1"/>
    <col min="16132" max="16132" width="18.25" style="15" customWidth="1"/>
    <col min="16133" max="16133" width="14.5" style="15" customWidth="1"/>
    <col min="16134" max="16134" width="13.875" style="15" customWidth="1"/>
    <col min="16135" max="16384" width="9" style="15"/>
  </cols>
  <sheetData>
    <row r="1" s="13" customFormat="1" ht="35.1" customHeight="1" spans="1:6">
      <c r="A1" s="16" t="str">
        <f>YEAR(封面!$B$7)-1&amp;"年临沧市社会保险基金结余决算情况表"</f>
        <v>2018年临沧市社会保险基金结余决算情况表</v>
      </c>
      <c r="B1" s="16"/>
      <c r="C1" s="16"/>
      <c r="D1" s="16"/>
      <c r="E1" s="16"/>
      <c r="F1" s="16"/>
    </row>
    <row r="2" s="13" customFormat="1" ht="20.1" customHeight="1" spans="1:6">
      <c r="A2" s="18" t="s">
        <v>1482</v>
      </c>
      <c r="B2" s="19"/>
      <c r="C2" s="20"/>
      <c r="E2" s="21" t="s">
        <v>1483</v>
      </c>
      <c r="F2" s="21"/>
    </row>
    <row r="3" ht="36" customHeight="1" spans="1:7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3"/>
      <c r="E3" s="22" t="s">
        <v>10</v>
      </c>
      <c r="F3" s="22"/>
      <c r="G3" s="25" t="s">
        <v>11</v>
      </c>
    </row>
    <row r="4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25"/>
    </row>
    <row r="5" ht="44.1" customHeight="1" spans="1:7">
      <c r="A5" s="115" t="s">
        <v>1484</v>
      </c>
      <c r="B5" s="161">
        <v>6375.103231</v>
      </c>
      <c r="C5" s="161">
        <v>8153.41201000001</v>
      </c>
      <c r="D5" s="161">
        <v>13691</v>
      </c>
      <c r="E5" s="117">
        <f t="shared" ref="E5:E22" si="0">IF(B5&lt;&gt;0,D5/B5,"")</f>
        <v>2.14757306727603</v>
      </c>
      <c r="F5" s="117">
        <f t="shared" ref="F5:F22" si="1">IF(C5&lt;&gt;0,D5/C5,"")</f>
        <v>1.67917431171248</v>
      </c>
      <c r="G5" s="15" t="str">
        <f t="shared" ref="G5:G22" si="2">IF(A5&lt;&gt;"",IF(SUM(B5:D5)&lt;&gt;0,"是","否"),"是")</f>
        <v>是</v>
      </c>
    </row>
    <row r="6" ht="44.1" customHeight="1" spans="1:16">
      <c r="A6" s="118" t="s">
        <v>1485</v>
      </c>
      <c r="B6" s="162">
        <v>69989.909665</v>
      </c>
      <c r="C6" s="162">
        <v>78143</v>
      </c>
      <c r="D6" s="162">
        <v>83681</v>
      </c>
      <c r="E6" s="163">
        <f t="shared" si="0"/>
        <v>1.19561520225603</v>
      </c>
      <c r="F6" s="163">
        <f t="shared" si="1"/>
        <v>1.07087007153552</v>
      </c>
      <c r="G6" s="15" t="str">
        <f t="shared" si="2"/>
        <v>是</v>
      </c>
      <c r="P6" s="15" t="s">
        <v>0</v>
      </c>
    </row>
    <row r="7" ht="44.1" customHeight="1" spans="1:7">
      <c r="A7" s="115" t="s">
        <v>1486</v>
      </c>
      <c r="B7" s="161">
        <v>13297.737037</v>
      </c>
      <c r="C7" s="161">
        <v>25880.844601</v>
      </c>
      <c r="D7" s="161">
        <v>30227</v>
      </c>
      <c r="E7" s="117">
        <f t="shared" si="0"/>
        <v>2.27309352831204</v>
      </c>
      <c r="F7" s="117">
        <f t="shared" si="1"/>
        <v>1.16792942680209</v>
      </c>
      <c r="G7" s="15" t="str">
        <f t="shared" si="2"/>
        <v>是</v>
      </c>
    </row>
    <row r="8" ht="44.1" customHeight="1" spans="1:7">
      <c r="A8" s="118" t="s">
        <v>1487</v>
      </c>
      <c r="B8" s="162">
        <v>43409.09391</v>
      </c>
      <c r="C8" s="162">
        <v>69290</v>
      </c>
      <c r="D8" s="162">
        <v>73634</v>
      </c>
      <c r="E8" s="163">
        <f t="shared" si="0"/>
        <v>1.69628051100687</v>
      </c>
      <c r="F8" s="163">
        <f t="shared" si="1"/>
        <v>1.06269302929716</v>
      </c>
      <c r="G8" s="15" t="str">
        <f t="shared" si="2"/>
        <v>是</v>
      </c>
    </row>
    <row r="9" s="13" customFormat="1" ht="44.1" customHeight="1" spans="1:7">
      <c r="A9" s="115" t="s">
        <v>1488</v>
      </c>
      <c r="B9" s="161">
        <v>4111.050742</v>
      </c>
      <c r="C9" s="161">
        <v>2061.166887</v>
      </c>
      <c r="D9" s="161">
        <v>3174</v>
      </c>
      <c r="E9" s="117">
        <f t="shared" si="0"/>
        <v>0.772065391354393</v>
      </c>
      <c r="F9" s="117">
        <f t="shared" si="1"/>
        <v>1.53990442017032</v>
      </c>
      <c r="G9" s="164" t="str">
        <f t="shared" si="2"/>
        <v>是</v>
      </c>
    </row>
    <row r="10" ht="44.1" customHeight="1" spans="1:7">
      <c r="A10" s="118" t="s">
        <v>1489</v>
      </c>
      <c r="B10" s="162">
        <v>36499.968035</v>
      </c>
      <c r="C10" s="162">
        <v>38561</v>
      </c>
      <c r="D10" s="162">
        <v>39674</v>
      </c>
      <c r="E10" s="163">
        <f t="shared" si="0"/>
        <v>1.08695985601841</v>
      </c>
      <c r="F10" s="163">
        <f t="shared" si="1"/>
        <v>1.02886335935271</v>
      </c>
      <c r="G10" s="165" t="str">
        <f t="shared" si="2"/>
        <v>是</v>
      </c>
    </row>
    <row r="11" ht="44.1" customHeight="1" spans="1:7">
      <c r="A11" s="115" t="s">
        <v>1490</v>
      </c>
      <c r="B11" s="161">
        <v>6245</v>
      </c>
      <c r="C11" s="161">
        <v>11213.881076</v>
      </c>
      <c r="D11" s="161">
        <v>16579</v>
      </c>
      <c r="E11" s="117">
        <f t="shared" si="0"/>
        <v>2.65476381104884</v>
      </c>
      <c r="F11" s="117">
        <f t="shared" si="1"/>
        <v>1.47843551109905</v>
      </c>
      <c r="G11" s="165" t="str">
        <f t="shared" si="2"/>
        <v>是</v>
      </c>
    </row>
    <row r="12" ht="44.1" customHeight="1" spans="1:7">
      <c r="A12" s="118" t="s">
        <v>1491</v>
      </c>
      <c r="B12" s="162">
        <v>39789</v>
      </c>
      <c r="C12" s="162">
        <v>51003</v>
      </c>
      <c r="D12" s="162">
        <v>56367</v>
      </c>
      <c r="E12" s="163">
        <f t="shared" si="0"/>
        <v>1.41664781723592</v>
      </c>
      <c r="F12" s="163">
        <f t="shared" si="1"/>
        <v>1.10517028410094</v>
      </c>
      <c r="G12" s="165" t="str">
        <f t="shared" si="2"/>
        <v>是</v>
      </c>
    </row>
    <row r="13" s="13" customFormat="1" ht="44.1" customHeight="1" spans="1:7">
      <c r="A13" s="115" t="s">
        <v>1492</v>
      </c>
      <c r="B13" s="161">
        <v>-232.619562</v>
      </c>
      <c r="C13" s="161">
        <v>-605.386697</v>
      </c>
      <c r="D13" s="161">
        <v>536</v>
      </c>
      <c r="E13" s="117">
        <f t="shared" si="0"/>
        <v>-2.30419142479513</v>
      </c>
      <c r="F13" s="117">
        <f t="shared" si="1"/>
        <v>-0.885384503254124</v>
      </c>
      <c r="G13" s="164" t="str">
        <f t="shared" si="2"/>
        <v>是</v>
      </c>
    </row>
    <row r="14" s="13" customFormat="1" ht="44.1" customHeight="1" spans="1:7">
      <c r="A14" s="118" t="s">
        <v>1493</v>
      </c>
      <c r="B14" s="162">
        <v>4597.379408</v>
      </c>
      <c r="C14" s="162">
        <v>3992</v>
      </c>
      <c r="D14" s="162">
        <v>5133</v>
      </c>
      <c r="E14" s="163">
        <f t="shared" si="0"/>
        <v>1.11650563167964</v>
      </c>
      <c r="F14" s="163">
        <f t="shared" si="1"/>
        <v>1.28582164328657</v>
      </c>
      <c r="G14" s="164" t="str">
        <f t="shared" si="2"/>
        <v>是</v>
      </c>
    </row>
    <row r="15" s="13" customFormat="1" ht="44.1" customHeight="1" spans="1:7">
      <c r="A15" s="115" t="s">
        <v>1494</v>
      </c>
      <c r="B15" s="161">
        <v>647.253939</v>
      </c>
      <c r="C15" s="161">
        <v>107.572933</v>
      </c>
      <c r="D15" s="161">
        <v>3039</v>
      </c>
      <c r="E15" s="117">
        <f t="shared" si="0"/>
        <v>4.69522055701232</v>
      </c>
      <c r="F15" s="117">
        <f t="shared" si="1"/>
        <v>28.2506009202148</v>
      </c>
      <c r="G15" s="13" t="str">
        <f t="shared" si="2"/>
        <v>是</v>
      </c>
    </row>
    <row r="16" s="13" customFormat="1" ht="44.1" customHeight="1" spans="1:7">
      <c r="A16" s="118" t="s">
        <v>1495</v>
      </c>
      <c r="B16" s="162">
        <v>1219.253089</v>
      </c>
      <c r="C16" s="162">
        <v>1327</v>
      </c>
      <c r="D16" s="162">
        <v>4258</v>
      </c>
      <c r="E16" s="163">
        <f t="shared" si="0"/>
        <v>3.49230199899867</v>
      </c>
      <c r="F16" s="163">
        <f t="shared" si="1"/>
        <v>3.2087415222306</v>
      </c>
      <c r="G16" s="164" t="str">
        <f t="shared" si="2"/>
        <v>是</v>
      </c>
    </row>
    <row r="17" s="13" customFormat="1" ht="44.1" customHeight="1" spans="1:7">
      <c r="A17" s="115" t="s">
        <v>1496</v>
      </c>
      <c r="B17" s="161">
        <v>16033.070575</v>
      </c>
      <c r="C17" s="161">
        <v>17013.5346</v>
      </c>
      <c r="D17" s="161">
        <v>18833</v>
      </c>
      <c r="E17" s="117">
        <f t="shared" si="0"/>
        <v>1.17463463482571</v>
      </c>
      <c r="F17" s="117">
        <f t="shared" si="1"/>
        <v>1.10694223409638</v>
      </c>
      <c r="G17" s="164" t="str">
        <f t="shared" si="2"/>
        <v>是</v>
      </c>
    </row>
    <row r="18" s="13" customFormat="1" ht="44.1" customHeight="1" spans="1:7">
      <c r="A18" s="118" t="s">
        <v>1497</v>
      </c>
      <c r="B18" s="162">
        <v>113382.198315</v>
      </c>
      <c r="C18" s="162">
        <v>130396</v>
      </c>
      <c r="D18" s="162">
        <v>132215</v>
      </c>
      <c r="E18" s="163">
        <f t="shared" si="0"/>
        <v>1.16610016356076</v>
      </c>
      <c r="F18" s="163">
        <f t="shared" si="1"/>
        <v>1.01394981441148</v>
      </c>
      <c r="G18" s="164" t="str">
        <f t="shared" si="2"/>
        <v>是</v>
      </c>
    </row>
    <row r="19" s="13" customFormat="1" ht="44.1" customHeight="1" spans="1:7">
      <c r="A19" s="115" t="s">
        <v>1498</v>
      </c>
      <c r="B19" s="161">
        <v>8729.41051999998</v>
      </c>
      <c r="C19" s="161">
        <v>21767.777911</v>
      </c>
      <c r="D19" s="161">
        <v>26004</v>
      </c>
      <c r="E19" s="117">
        <f t="shared" si="0"/>
        <v>2.97889530345974</v>
      </c>
      <c r="F19" s="117">
        <f t="shared" si="1"/>
        <v>1.19460976248105</v>
      </c>
      <c r="G19" s="164" t="str">
        <f t="shared" si="2"/>
        <v>是</v>
      </c>
    </row>
    <row r="20" ht="44.1" customHeight="1" spans="1:7">
      <c r="A20" s="118" t="s">
        <v>1499</v>
      </c>
      <c r="B20" s="162">
        <v>76061.841577</v>
      </c>
      <c r="C20" s="162">
        <v>97830</v>
      </c>
      <c r="D20" s="162">
        <v>102066</v>
      </c>
      <c r="E20" s="163">
        <f t="shared" si="0"/>
        <v>1.34188178834291</v>
      </c>
      <c r="F20" s="163">
        <f t="shared" si="1"/>
        <v>1.04329960134928</v>
      </c>
      <c r="G20" s="165" t="str">
        <f t="shared" si="2"/>
        <v>是</v>
      </c>
    </row>
    <row r="21" ht="44.1" customHeight="1" spans="1:7">
      <c r="A21" s="115" t="s">
        <v>1500</v>
      </c>
      <c r="B21" s="161">
        <v>55206.006482</v>
      </c>
      <c r="C21" s="161">
        <v>85592.803321</v>
      </c>
      <c r="D21" s="161">
        <f>SUM(D5,D7,D9,D11,D13,D15,D17,D19)</f>
        <v>112083</v>
      </c>
      <c r="E21" s="117">
        <f t="shared" si="0"/>
        <v>2.03026821069814</v>
      </c>
      <c r="F21" s="117">
        <f t="shared" si="1"/>
        <v>1.30949093441482</v>
      </c>
      <c r="G21" s="165" t="str">
        <f t="shared" si="2"/>
        <v>是</v>
      </c>
    </row>
    <row r="22" ht="44.1" customHeight="1" spans="1:7">
      <c r="A22" s="115" t="s">
        <v>1501</v>
      </c>
      <c r="B22" s="161">
        <v>384948.643999</v>
      </c>
      <c r="C22" s="161">
        <v>470542</v>
      </c>
      <c r="D22" s="161">
        <f>SUM(D6,D8,D10,D12,D14,D16,D18,D20)</f>
        <v>497028</v>
      </c>
      <c r="E22" s="117">
        <f t="shared" si="0"/>
        <v>1.29115404807424</v>
      </c>
      <c r="F22" s="117">
        <f t="shared" si="1"/>
        <v>1.05628828032354</v>
      </c>
      <c r="G22" s="165" t="str">
        <f t="shared" si="2"/>
        <v>是</v>
      </c>
    </row>
  </sheetData>
  <mergeCells count="5">
    <mergeCell ref="A1:F1"/>
    <mergeCell ref="C3:D3"/>
    <mergeCell ref="E3:F3"/>
    <mergeCell ref="A3:A4"/>
    <mergeCell ref="B3:B4"/>
  </mergeCells>
  <printOptions horizontalCentered="1"/>
  <pageMargins left="0.590277777777778" right="0.590277777777778" top="0.590277777777778" bottom="0.590277777777778" header="0.314583333333333" footer="0.314583333333333"/>
  <pageSetup paperSize="9" scale="70" fitToHeight="0" orientation="portrait"/>
  <headerFooter alignWithMargins="0">
    <oddFooter>&amp;C&amp;14-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  <pageSetUpPr fitToPage="1"/>
  </sheetPr>
  <dimension ref="A1:G43"/>
  <sheetViews>
    <sheetView showZeros="0" workbookViewId="0">
      <selection activeCell="J44" sqref="J44"/>
    </sheetView>
  </sheetViews>
  <sheetFormatPr defaultColWidth="9" defaultRowHeight="14.25" outlineLevelCol="6"/>
  <cols>
    <col min="1" max="1" width="44.625" style="15" customWidth="1"/>
    <col min="2" max="3" width="16.625" style="15" customWidth="1"/>
    <col min="4" max="4" width="16.625" style="13" customWidth="1"/>
    <col min="5" max="6" width="14.625" style="15" customWidth="1"/>
    <col min="7" max="7" width="4.75" style="15" customWidth="1"/>
    <col min="8" max="248" width="9" style="15"/>
    <col min="249" max="249" width="41.625" style="15" customWidth="1"/>
    <col min="250" max="251" width="17" style="15" customWidth="1"/>
    <col min="252" max="252" width="12.375" style="15" customWidth="1"/>
    <col min="253" max="504" width="9" style="15"/>
    <col min="505" max="505" width="41.625" style="15" customWidth="1"/>
    <col min="506" max="507" width="17" style="15" customWidth="1"/>
    <col min="508" max="508" width="12.375" style="15" customWidth="1"/>
    <col min="509" max="760" width="9" style="15"/>
    <col min="761" max="761" width="41.625" style="15" customWidth="1"/>
    <col min="762" max="763" width="17" style="15" customWidth="1"/>
    <col min="764" max="764" width="12.375" style="15" customWidth="1"/>
    <col min="765" max="1016" width="9" style="15"/>
    <col min="1017" max="1017" width="41.625" style="15" customWidth="1"/>
    <col min="1018" max="1019" width="17" style="15" customWidth="1"/>
    <col min="1020" max="1020" width="12.375" style="15" customWidth="1"/>
    <col min="1021" max="1272" width="9" style="15"/>
    <col min="1273" max="1273" width="41.625" style="15" customWidth="1"/>
    <col min="1274" max="1275" width="17" style="15" customWidth="1"/>
    <col min="1276" max="1276" width="12.375" style="15" customWidth="1"/>
    <col min="1277" max="1528" width="9" style="15"/>
    <col min="1529" max="1529" width="41.625" style="15" customWidth="1"/>
    <col min="1530" max="1531" width="17" style="15" customWidth="1"/>
    <col min="1532" max="1532" width="12.375" style="15" customWidth="1"/>
    <col min="1533" max="1784" width="9" style="15"/>
    <col min="1785" max="1785" width="41.625" style="15" customWidth="1"/>
    <col min="1786" max="1787" width="17" style="15" customWidth="1"/>
    <col min="1788" max="1788" width="12.375" style="15" customWidth="1"/>
    <col min="1789" max="2040" width="9" style="15"/>
    <col min="2041" max="2041" width="41.625" style="15" customWidth="1"/>
    <col min="2042" max="2043" width="17" style="15" customWidth="1"/>
    <col min="2044" max="2044" width="12.375" style="15" customWidth="1"/>
    <col min="2045" max="2296" width="9" style="15"/>
    <col min="2297" max="2297" width="41.625" style="15" customWidth="1"/>
    <col min="2298" max="2299" width="17" style="15" customWidth="1"/>
    <col min="2300" max="2300" width="12.375" style="15" customWidth="1"/>
    <col min="2301" max="2552" width="9" style="15"/>
    <col min="2553" max="2553" width="41.625" style="15" customWidth="1"/>
    <col min="2554" max="2555" width="17" style="15" customWidth="1"/>
    <col min="2556" max="2556" width="12.375" style="15" customWidth="1"/>
    <col min="2557" max="2808" width="9" style="15"/>
    <col min="2809" max="2809" width="41.625" style="15" customWidth="1"/>
    <col min="2810" max="2811" width="17" style="15" customWidth="1"/>
    <col min="2812" max="2812" width="12.375" style="15" customWidth="1"/>
    <col min="2813" max="3064" width="9" style="15"/>
    <col min="3065" max="3065" width="41.625" style="15" customWidth="1"/>
    <col min="3066" max="3067" width="17" style="15" customWidth="1"/>
    <col min="3068" max="3068" width="12.375" style="15" customWidth="1"/>
    <col min="3069" max="3320" width="9" style="15"/>
    <col min="3321" max="3321" width="41.625" style="15" customWidth="1"/>
    <col min="3322" max="3323" width="17" style="15" customWidth="1"/>
    <col min="3324" max="3324" width="12.375" style="15" customWidth="1"/>
    <col min="3325" max="3576" width="9" style="15"/>
    <col min="3577" max="3577" width="41.625" style="15" customWidth="1"/>
    <col min="3578" max="3579" width="17" style="15" customWidth="1"/>
    <col min="3580" max="3580" width="12.375" style="15" customWidth="1"/>
    <col min="3581" max="3832" width="9" style="15"/>
    <col min="3833" max="3833" width="41.625" style="15" customWidth="1"/>
    <col min="3834" max="3835" width="17" style="15" customWidth="1"/>
    <col min="3836" max="3836" width="12.375" style="15" customWidth="1"/>
    <col min="3837" max="4088" width="9" style="15"/>
    <col min="4089" max="4089" width="41.625" style="15" customWidth="1"/>
    <col min="4090" max="4091" width="17" style="15" customWidth="1"/>
    <col min="4092" max="4092" width="12.375" style="15" customWidth="1"/>
    <col min="4093" max="4344" width="9" style="15"/>
    <col min="4345" max="4345" width="41.625" style="15" customWidth="1"/>
    <col min="4346" max="4347" width="17" style="15" customWidth="1"/>
    <col min="4348" max="4348" width="12.375" style="15" customWidth="1"/>
    <col min="4349" max="4600" width="9" style="15"/>
    <col min="4601" max="4601" width="41.625" style="15" customWidth="1"/>
    <col min="4602" max="4603" width="17" style="15" customWidth="1"/>
    <col min="4604" max="4604" width="12.375" style="15" customWidth="1"/>
    <col min="4605" max="4856" width="9" style="15"/>
    <col min="4857" max="4857" width="41.625" style="15" customWidth="1"/>
    <col min="4858" max="4859" width="17" style="15" customWidth="1"/>
    <col min="4860" max="4860" width="12.375" style="15" customWidth="1"/>
    <col min="4861" max="5112" width="9" style="15"/>
    <col min="5113" max="5113" width="41.625" style="15" customWidth="1"/>
    <col min="5114" max="5115" width="17" style="15" customWidth="1"/>
    <col min="5116" max="5116" width="12.375" style="15" customWidth="1"/>
    <col min="5117" max="5368" width="9" style="15"/>
    <col min="5369" max="5369" width="41.625" style="15" customWidth="1"/>
    <col min="5370" max="5371" width="17" style="15" customWidth="1"/>
    <col min="5372" max="5372" width="12.375" style="15" customWidth="1"/>
    <col min="5373" max="5624" width="9" style="15"/>
    <col min="5625" max="5625" width="41.625" style="15" customWidth="1"/>
    <col min="5626" max="5627" width="17" style="15" customWidth="1"/>
    <col min="5628" max="5628" width="12.375" style="15" customWidth="1"/>
    <col min="5629" max="5880" width="9" style="15"/>
    <col min="5881" max="5881" width="41.625" style="15" customWidth="1"/>
    <col min="5882" max="5883" width="17" style="15" customWidth="1"/>
    <col min="5884" max="5884" width="12.375" style="15" customWidth="1"/>
    <col min="5885" max="6136" width="9" style="15"/>
    <col min="6137" max="6137" width="41.625" style="15" customWidth="1"/>
    <col min="6138" max="6139" width="17" style="15" customWidth="1"/>
    <col min="6140" max="6140" width="12.375" style="15" customWidth="1"/>
    <col min="6141" max="6392" width="9" style="15"/>
    <col min="6393" max="6393" width="41.625" style="15" customWidth="1"/>
    <col min="6394" max="6395" width="17" style="15" customWidth="1"/>
    <col min="6396" max="6396" width="12.375" style="15" customWidth="1"/>
    <col min="6397" max="6648" width="9" style="15"/>
    <col min="6649" max="6649" width="41.625" style="15" customWidth="1"/>
    <col min="6650" max="6651" width="17" style="15" customWidth="1"/>
    <col min="6652" max="6652" width="12.375" style="15" customWidth="1"/>
    <col min="6653" max="6904" width="9" style="15"/>
    <col min="6905" max="6905" width="41.625" style="15" customWidth="1"/>
    <col min="6906" max="6907" width="17" style="15" customWidth="1"/>
    <col min="6908" max="6908" width="12.375" style="15" customWidth="1"/>
    <col min="6909" max="7160" width="9" style="15"/>
    <col min="7161" max="7161" width="41.625" style="15" customWidth="1"/>
    <col min="7162" max="7163" width="17" style="15" customWidth="1"/>
    <col min="7164" max="7164" width="12.375" style="15" customWidth="1"/>
    <col min="7165" max="7416" width="9" style="15"/>
    <col min="7417" max="7417" width="41.625" style="15" customWidth="1"/>
    <col min="7418" max="7419" width="17" style="15" customWidth="1"/>
    <col min="7420" max="7420" width="12.375" style="15" customWidth="1"/>
    <col min="7421" max="7672" width="9" style="15"/>
    <col min="7673" max="7673" width="41.625" style="15" customWidth="1"/>
    <col min="7674" max="7675" width="17" style="15" customWidth="1"/>
    <col min="7676" max="7676" width="12.375" style="15" customWidth="1"/>
    <col min="7677" max="7928" width="9" style="15"/>
    <col min="7929" max="7929" width="41.625" style="15" customWidth="1"/>
    <col min="7930" max="7931" width="17" style="15" customWidth="1"/>
    <col min="7932" max="7932" width="12.375" style="15" customWidth="1"/>
    <col min="7933" max="8184" width="9" style="15"/>
    <col min="8185" max="8185" width="41.625" style="15" customWidth="1"/>
    <col min="8186" max="8187" width="17" style="15" customWidth="1"/>
    <col min="8188" max="8188" width="12.375" style="15" customWidth="1"/>
    <col min="8189" max="8440" width="9" style="15"/>
    <col min="8441" max="8441" width="41.625" style="15" customWidth="1"/>
    <col min="8442" max="8443" width="17" style="15" customWidth="1"/>
    <col min="8444" max="8444" width="12.375" style="15" customWidth="1"/>
    <col min="8445" max="8696" width="9" style="15"/>
    <col min="8697" max="8697" width="41.625" style="15" customWidth="1"/>
    <col min="8698" max="8699" width="17" style="15" customWidth="1"/>
    <col min="8700" max="8700" width="12.375" style="15" customWidth="1"/>
    <col min="8701" max="8952" width="9" style="15"/>
    <col min="8953" max="8953" width="41.625" style="15" customWidth="1"/>
    <col min="8954" max="8955" width="17" style="15" customWidth="1"/>
    <col min="8956" max="8956" width="12.375" style="15" customWidth="1"/>
    <col min="8957" max="9208" width="9" style="15"/>
    <col min="9209" max="9209" width="41.625" style="15" customWidth="1"/>
    <col min="9210" max="9211" width="17" style="15" customWidth="1"/>
    <col min="9212" max="9212" width="12.375" style="15" customWidth="1"/>
    <col min="9213" max="9464" width="9" style="15"/>
    <col min="9465" max="9465" width="41.625" style="15" customWidth="1"/>
    <col min="9466" max="9467" width="17" style="15" customWidth="1"/>
    <col min="9468" max="9468" width="12.375" style="15" customWidth="1"/>
    <col min="9469" max="9720" width="9" style="15"/>
    <col min="9721" max="9721" width="41.625" style="15" customWidth="1"/>
    <col min="9722" max="9723" width="17" style="15" customWidth="1"/>
    <col min="9724" max="9724" width="12.375" style="15" customWidth="1"/>
    <col min="9725" max="9976" width="9" style="15"/>
    <col min="9977" max="9977" width="41.625" style="15" customWidth="1"/>
    <col min="9978" max="9979" width="17" style="15" customWidth="1"/>
    <col min="9980" max="9980" width="12.375" style="15" customWidth="1"/>
    <col min="9981" max="10232" width="9" style="15"/>
    <col min="10233" max="10233" width="41.625" style="15" customWidth="1"/>
    <col min="10234" max="10235" width="17" style="15" customWidth="1"/>
    <col min="10236" max="10236" width="12.375" style="15" customWidth="1"/>
    <col min="10237" max="10488" width="9" style="15"/>
    <col min="10489" max="10489" width="41.625" style="15" customWidth="1"/>
    <col min="10490" max="10491" width="17" style="15" customWidth="1"/>
    <col min="10492" max="10492" width="12.375" style="15" customWidth="1"/>
    <col min="10493" max="10744" width="9" style="15"/>
    <col min="10745" max="10745" width="41.625" style="15" customWidth="1"/>
    <col min="10746" max="10747" width="17" style="15" customWidth="1"/>
    <col min="10748" max="10748" width="12.375" style="15" customWidth="1"/>
    <col min="10749" max="11000" width="9" style="15"/>
    <col min="11001" max="11001" width="41.625" style="15" customWidth="1"/>
    <col min="11002" max="11003" width="17" style="15" customWidth="1"/>
    <col min="11004" max="11004" width="12.375" style="15" customWidth="1"/>
    <col min="11005" max="11256" width="9" style="15"/>
    <col min="11257" max="11257" width="41.625" style="15" customWidth="1"/>
    <col min="11258" max="11259" width="17" style="15" customWidth="1"/>
    <col min="11260" max="11260" width="12.375" style="15" customWidth="1"/>
    <col min="11261" max="11512" width="9" style="15"/>
    <col min="11513" max="11513" width="41.625" style="15" customWidth="1"/>
    <col min="11514" max="11515" width="17" style="15" customWidth="1"/>
    <col min="11516" max="11516" width="12.375" style="15" customWidth="1"/>
    <col min="11517" max="11768" width="9" style="15"/>
    <col min="11769" max="11769" width="41.625" style="15" customWidth="1"/>
    <col min="11770" max="11771" width="17" style="15" customWidth="1"/>
    <col min="11772" max="11772" width="12.375" style="15" customWidth="1"/>
    <col min="11773" max="12024" width="9" style="15"/>
    <col min="12025" max="12025" width="41.625" style="15" customWidth="1"/>
    <col min="12026" max="12027" width="17" style="15" customWidth="1"/>
    <col min="12028" max="12028" width="12.375" style="15" customWidth="1"/>
    <col min="12029" max="12280" width="9" style="15"/>
    <col min="12281" max="12281" width="41.625" style="15" customWidth="1"/>
    <col min="12282" max="12283" width="17" style="15" customWidth="1"/>
    <col min="12284" max="12284" width="12.375" style="15" customWidth="1"/>
    <col min="12285" max="12536" width="9" style="15"/>
    <col min="12537" max="12537" width="41.625" style="15" customWidth="1"/>
    <col min="12538" max="12539" width="17" style="15" customWidth="1"/>
    <col min="12540" max="12540" width="12.375" style="15" customWidth="1"/>
    <col min="12541" max="12792" width="9" style="15"/>
    <col min="12793" max="12793" width="41.625" style="15" customWidth="1"/>
    <col min="12794" max="12795" width="17" style="15" customWidth="1"/>
    <col min="12796" max="12796" width="12.375" style="15" customWidth="1"/>
    <col min="12797" max="13048" width="9" style="15"/>
    <col min="13049" max="13049" width="41.625" style="15" customWidth="1"/>
    <col min="13050" max="13051" width="17" style="15" customWidth="1"/>
    <col min="13052" max="13052" width="12.375" style="15" customWidth="1"/>
    <col min="13053" max="13304" width="9" style="15"/>
    <col min="13305" max="13305" width="41.625" style="15" customWidth="1"/>
    <col min="13306" max="13307" width="17" style="15" customWidth="1"/>
    <col min="13308" max="13308" width="12.375" style="15" customWidth="1"/>
    <col min="13309" max="13560" width="9" style="15"/>
    <col min="13561" max="13561" width="41.625" style="15" customWidth="1"/>
    <col min="13562" max="13563" width="17" style="15" customWidth="1"/>
    <col min="13564" max="13564" width="12.375" style="15" customWidth="1"/>
    <col min="13565" max="13816" width="9" style="15"/>
    <col min="13817" max="13817" width="41.625" style="15" customWidth="1"/>
    <col min="13818" max="13819" width="17" style="15" customWidth="1"/>
    <col min="13820" max="13820" width="12.375" style="15" customWidth="1"/>
    <col min="13821" max="14072" width="9" style="15"/>
    <col min="14073" max="14073" width="41.625" style="15" customWidth="1"/>
    <col min="14074" max="14075" width="17" style="15" customWidth="1"/>
    <col min="14076" max="14076" width="12.375" style="15" customWidth="1"/>
    <col min="14077" max="14328" width="9" style="15"/>
    <col min="14329" max="14329" width="41.625" style="15" customWidth="1"/>
    <col min="14330" max="14331" width="17" style="15" customWidth="1"/>
    <col min="14332" max="14332" width="12.375" style="15" customWidth="1"/>
    <col min="14333" max="14584" width="9" style="15"/>
    <col min="14585" max="14585" width="41.625" style="15" customWidth="1"/>
    <col min="14586" max="14587" width="17" style="15" customWidth="1"/>
    <col min="14588" max="14588" width="12.375" style="15" customWidth="1"/>
    <col min="14589" max="14840" width="9" style="15"/>
    <col min="14841" max="14841" width="41.625" style="15" customWidth="1"/>
    <col min="14842" max="14843" width="17" style="15" customWidth="1"/>
    <col min="14844" max="14844" width="12.375" style="15" customWidth="1"/>
    <col min="14845" max="15096" width="9" style="15"/>
    <col min="15097" max="15097" width="41.625" style="15" customWidth="1"/>
    <col min="15098" max="15099" width="17" style="15" customWidth="1"/>
    <col min="15100" max="15100" width="12.375" style="15" customWidth="1"/>
    <col min="15101" max="15352" width="9" style="15"/>
    <col min="15353" max="15353" width="41.625" style="15" customWidth="1"/>
    <col min="15354" max="15355" width="17" style="15" customWidth="1"/>
    <col min="15356" max="15356" width="12.375" style="15" customWidth="1"/>
    <col min="15357" max="15608" width="9" style="15"/>
    <col min="15609" max="15609" width="41.625" style="15" customWidth="1"/>
    <col min="15610" max="15611" width="17" style="15" customWidth="1"/>
    <col min="15612" max="15612" width="12.375" style="15" customWidth="1"/>
    <col min="15613" max="15864" width="9" style="15"/>
    <col min="15865" max="15865" width="41.625" style="15" customWidth="1"/>
    <col min="15866" max="15867" width="17" style="15" customWidth="1"/>
    <col min="15868" max="15868" width="12.375" style="15" customWidth="1"/>
    <col min="15869" max="16120" width="9" style="15"/>
    <col min="16121" max="16121" width="41.625" style="15" customWidth="1"/>
    <col min="16122" max="16123" width="17" style="15" customWidth="1"/>
    <col min="16124" max="16124" width="12.375" style="15" customWidth="1"/>
    <col min="16125" max="16384" width="9" style="15"/>
  </cols>
  <sheetData>
    <row r="1" s="13" customFormat="1" ht="35.1" customHeight="1" spans="1:6">
      <c r="A1" s="16" t="str">
        <f>YEAR(封面!$B$7)-1&amp;"年市级社会保险基金收入决算情况表"</f>
        <v>2018年市级社会保险基金收入决算情况表</v>
      </c>
      <c r="B1" s="16"/>
      <c r="C1" s="16"/>
      <c r="D1" s="16"/>
      <c r="E1" s="16"/>
      <c r="F1" s="16"/>
    </row>
    <row r="2" s="13" customFormat="1" ht="20.1" customHeight="1" spans="1:6">
      <c r="A2" s="18" t="s">
        <v>1502</v>
      </c>
      <c r="B2" s="19"/>
      <c r="C2" s="20"/>
      <c r="E2" s="21" t="s">
        <v>7</v>
      </c>
      <c r="F2" s="21"/>
    </row>
    <row r="3" ht="36" customHeight="1" spans="1:6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3"/>
      <c r="E3" s="22" t="s">
        <v>10</v>
      </c>
      <c r="F3" s="22"/>
    </row>
    <row r="4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25" t="s">
        <v>11</v>
      </c>
    </row>
    <row r="5" ht="39.95" customHeight="1" spans="1:7">
      <c r="A5" s="142" t="s">
        <v>1442</v>
      </c>
      <c r="B5" s="122">
        <v>687</v>
      </c>
      <c r="C5" s="122">
        <v>758</v>
      </c>
      <c r="D5" s="123">
        <v>5314</v>
      </c>
      <c r="E5" s="143">
        <f t="shared" ref="E5:E43" si="0">IF(B5&lt;&gt;0,D5/B5,"")</f>
        <v>7.73508005822416</v>
      </c>
      <c r="F5" s="143">
        <f t="shared" ref="F5:F43" si="1">IF(C5&lt;&gt;0,D5/C5,"")</f>
        <v>7.01055408970976</v>
      </c>
      <c r="G5" s="120" t="str">
        <f t="shared" ref="G5:G43" si="2">IF(A5&lt;&gt;"",IF(SUM(B5:D5)&lt;&gt;0,"是","否"),"是")</f>
        <v>是</v>
      </c>
    </row>
    <row r="6" ht="39.95" customHeight="1" spans="1:7">
      <c r="A6" s="144" t="s">
        <v>1445</v>
      </c>
      <c r="B6" s="125"/>
      <c r="C6" s="125"/>
      <c r="D6" s="126"/>
      <c r="E6" s="145" t="str">
        <f t="shared" si="0"/>
        <v/>
      </c>
      <c r="F6" s="145" t="str">
        <f t="shared" si="1"/>
        <v/>
      </c>
      <c r="G6" s="120" t="str">
        <f t="shared" si="2"/>
        <v>否</v>
      </c>
    </row>
    <row r="7" ht="39.95" customHeight="1" spans="1:7">
      <c r="A7" s="144" t="s">
        <v>1503</v>
      </c>
      <c r="B7" s="125">
        <v>687</v>
      </c>
      <c r="C7" s="125">
        <v>758</v>
      </c>
      <c r="D7" s="126">
        <v>1218</v>
      </c>
      <c r="E7" s="145">
        <f t="shared" si="0"/>
        <v>1.77292576419214</v>
      </c>
      <c r="F7" s="145">
        <f t="shared" si="1"/>
        <v>1.60686015831135</v>
      </c>
      <c r="G7" s="120" t="str">
        <f t="shared" si="2"/>
        <v>是</v>
      </c>
    </row>
    <row r="8" ht="39.95" customHeight="1" spans="1:7">
      <c r="A8" s="144" t="s">
        <v>1449</v>
      </c>
      <c r="B8" s="125"/>
      <c r="C8" s="125"/>
      <c r="D8" s="126">
        <v>4096</v>
      </c>
      <c r="E8" s="145" t="str">
        <f t="shared" si="0"/>
        <v/>
      </c>
      <c r="F8" s="145" t="str">
        <f t="shared" si="1"/>
        <v/>
      </c>
      <c r="G8" s="120" t="str">
        <f t="shared" si="2"/>
        <v>是</v>
      </c>
    </row>
    <row r="9" ht="39.95" customHeight="1" spans="1:7">
      <c r="A9" s="142" t="s">
        <v>1451</v>
      </c>
      <c r="B9" s="146">
        <v>24565</v>
      </c>
      <c r="C9" s="146">
        <v>16130</v>
      </c>
      <c r="D9" s="147">
        <v>18132</v>
      </c>
      <c r="E9" s="143">
        <f t="shared" si="0"/>
        <v>0.738123346224303</v>
      </c>
      <c r="F9" s="143">
        <f t="shared" si="1"/>
        <v>1.12411655300682</v>
      </c>
      <c r="G9" s="120" t="str">
        <f t="shared" si="2"/>
        <v>是</v>
      </c>
    </row>
    <row r="10" ht="39.95" customHeight="1" spans="1:7">
      <c r="A10" s="144" t="s">
        <v>1445</v>
      </c>
      <c r="B10" s="125">
        <v>22080</v>
      </c>
      <c r="C10" s="125">
        <v>15539</v>
      </c>
      <c r="D10" s="126">
        <v>17314</v>
      </c>
      <c r="E10" s="145">
        <f t="shared" si="0"/>
        <v>0.784148550724638</v>
      </c>
      <c r="F10" s="145">
        <f t="shared" si="1"/>
        <v>1.11422871484652</v>
      </c>
      <c r="G10" s="120" t="str">
        <f t="shared" si="2"/>
        <v>是</v>
      </c>
    </row>
    <row r="11" ht="39.95" customHeight="1" spans="1:7">
      <c r="A11" s="144" t="s">
        <v>1503</v>
      </c>
      <c r="B11" s="125">
        <v>83</v>
      </c>
      <c r="C11" s="125">
        <v>79</v>
      </c>
      <c r="D11" s="126">
        <v>84</v>
      </c>
      <c r="E11" s="145">
        <f t="shared" si="0"/>
        <v>1.01204819277108</v>
      </c>
      <c r="F11" s="145">
        <f t="shared" si="1"/>
        <v>1.06329113924051</v>
      </c>
      <c r="G11" s="120" t="str">
        <f t="shared" si="2"/>
        <v>是</v>
      </c>
    </row>
    <row r="12" ht="39.95" customHeight="1" spans="1:7">
      <c r="A12" s="144" t="s">
        <v>1449</v>
      </c>
      <c r="B12" s="125">
        <v>2401</v>
      </c>
      <c r="C12" s="125">
        <v>512</v>
      </c>
      <c r="D12" s="126">
        <v>734</v>
      </c>
      <c r="E12" s="145">
        <f t="shared" si="0"/>
        <v>0.305705955851728</v>
      </c>
      <c r="F12" s="145">
        <f t="shared" si="1"/>
        <v>1.43359375</v>
      </c>
      <c r="G12" s="120" t="str">
        <f t="shared" si="2"/>
        <v>是</v>
      </c>
    </row>
    <row r="13" ht="39.95" customHeight="1" spans="1:7">
      <c r="A13" s="142" t="s">
        <v>1457</v>
      </c>
      <c r="B13" s="146">
        <v>2254</v>
      </c>
      <c r="C13" s="146">
        <v>382</v>
      </c>
      <c r="D13" s="147">
        <v>402</v>
      </c>
      <c r="E13" s="143">
        <f t="shared" si="0"/>
        <v>0.178349600709849</v>
      </c>
      <c r="F13" s="143">
        <f t="shared" si="1"/>
        <v>1.05235602094241</v>
      </c>
      <c r="G13" s="120" t="str">
        <f t="shared" si="2"/>
        <v>是</v>
      </c>
    </row>
    <row r="14" ht="39.95" customHeight="1" spans="1:7">
      <c r="A14" s="144" t="s">
        <v>1445</v>
      </c>
      <c r="B14" s="148"/>
      <c r="C14" s="148"/>
      <c r="D14" s="149"/>
      <c r="E14" s="143" t="str">
        <f t="shared" si="0"/>
        <v/>
      </c>
      <c r="F14" s="143" t="str">
        <f t="shared" si="1"/>
        <v/>
      </c>
      <c r="G14" s="120" t="str">
        <f t="shared" si="2"/>
        <v>否</v>
      </c>
    </row>
    <row r="15" ht="39.95" customHeight="1" spans="1:7">
      <c r="A15" s="144" t="s">
        <v>1503</v>
      </c>
      <c r="B15" s="150">
        <v>2254</v>
      </c>
      <c r="C15" s="150">
        <v>382</v>
      </c>
      <c r="D15" s="151">
        <v>402</v>
      </c>
      <c r="E15" s="145">
        <f t="shared" si="0"/>
        <v>0.178349600709849</v>
      </c>
      <c r="F15" s="145">
        <f t="shared" si="1"/>
        <v>1.05235602094241</v>
      </c>
      <c r="G15" s="120" t="str">
        <f t="shared" si="2"/>
        <v>是</v>
      </c>
    </row>
    <row r="16" ht="39.95" customHeight="1" spans="1:7">
      <c r="A16" s="144" t="s">
        <v>1449</v>
      </c>
      <c r="B16" s="148"/>
      <c r="C16" s="148"/>
      <c r="D16" s="149"/>
      <c r="E16" s="143" t="str">
        <f t="shared" si="0"/>
        <v/>
      </c>
      <c r="F16" s="143" t="str">
        <f t="shared" si="1"/>
        <v/>
      </c>
      <c r="G16" s="120" t="str">
        <f t="shared" si="2"/>
        <v>否</v>
      </c>
    </row>
    <row r="17" ht="39.95" customHeight="1" spans="1:7">
      <c r="A17" s="142" t="s">
        <v>1458</v>
      </c>
      <c r="B17" s="122">
        <v>11581</v>
      </c>
      <c r="C17" s="122">
        <v>11214</v>
      </c>
      <c r="D17" s="123">
        <v>13101</v>
      </c>
      <c r="E17" s="143">
        <f t="shared" si="0"/>
        <v>1.13124946032294</v>
      </c>
      <c r="F17" s="143">
        <f t="shared" si="1"/>
        <v>1.16827180310326</v>
      </c>
      <c r="G17" s="120" t="str">
        <f t="shared" si="2"/>
        <v>是</v>
      </c>
    </row>
    <row r="18" ht="39.95" customHeight="1" spans="1:7">
      <c r="A18" s="144" t="s">
        <v>1445</v>
      </c>
      <c r="B18" s="125">
        <v>11453</v>
      </c>
      <c r="C18" s="125">
        <v>11075</v>
      </c>
      <c r="D18" s="126">
        <v>12946</v>
      </c>
      <c r="E18" s="145">
        <f t="shared" si="0"/>
        <v>1.13035885794115</v>
      </c>
      <c r="F18" s="145">
        <f t="shared" si="1"/>
        <v>1.16893905191874</v>
      </c>
      <c r="G18" s="120" t="str">
        <f t="shared" si="2"/>
        <v>是</v>
      </c>
    </row>
    <row r="19" ht="39.95" customHeight="1" spans="1:7">
      <c r="A19" s="144" t="s">
        <v>1503</v>
      </c>
      <c r="B19" s="125">
        <v>92</v>
      </c>
      <c r="C19" s="125">
        <v>139</v>
      </c>
      <c r="D19" s="126">
        <v>94</v>
      </c>
      <c r="E19" s="145">
        <f t="shared" si="0"/>
        <v>1.02173913043478</v>
      </c>
      <c r="F19" s="145">
        <f t="shared" si="1"/>
        <v>0.676258992805755</v>
      </c>
      <c r="G19" s="120" t="str">
        <f t="shared" si="2"/>
        <v>是</v>
      </c>
    </row>
    <row r="20" ht="39.95" customHeight="1" spans="1:7">
      <c r="A20" s="144" t="s">
        <v>1449</v>
      </c>
      <c r="B20" s="152">
        <v>5</v>
      </c>
      <c r="C20" s="152"/>
      <c r="D20" s="153"/>
      <c r="E20" s="143">
        <f t="shared" si="0"/>
        <v>0</v>
      </c>
      <c r="F20" s="143" t="str">
        <f t="shared" si="1"/>
        <v/>
      </c>
      <c r="G20" s="120" t="str">
        <f t="shared" si="2"/>
        <v>是</v>
      </c>
    </row>
    <row r="21" ht="39.95" customHeight="1" spans="1:7">
      <c r="A21" s="142" t="s">
        <v>1459</v>
      </c>
      <c r="B21" s="146">
        <v>41</v>
      </c>
      <c r="C21" s="146">
        <v>62</v>
      </c>
      <c r="D21" s="147">
        <v>100</v>
      </c>
      <c r="E21" s="143">
        <f t="shared" si="0"/>
        <v>2.4390243902439</v>
      </c>
      <c r="F21" s="143">
        <f t="shared" si="1"/>
        <v>1.61290322580645</v>
      </c>
      <c r="G21" s="120" t="str">
        <f t="shared" si="2"/>
        <v>是</v>
      </c>
    </row>
    <row r="22" ht="39.95" customHeight="1" spans="1:7">
      <c r="A22" s="144" t="s">
        <v>1445</v>
      </c>
      <c r="B22" s="150"/>
      <c r="C22" s="150"/>
      <c r="D22" s="151"/>
      <c r="E22" s="145" t="str">
        <f t="shared" si="0"/>
        <v/>
      </c>
      <c r="F22" s="145" t="str">
        <f t="shared" si="1"/>
        <v/>
      </c>
      <c r="G22" s="120" t="str">
        <f t="shared" si="2"/>
        <v>否</v>
      </c>
    </row>
    <row r="23" ht="39.95" customHeight="1" spans="1:7">
      <c r="A23" s="144" t="s">
        <v>1503</v>
      </c>
      <c r="B23" s="150">
        <v>41</v>
      </c>
      <c r="C23" s="150">
        <v>62</v>
      </c>
      <c r="D23" s="151">
        <v>100</v>
      </c>
      <c r="E23" s="145">
        <f t="shared" si="0"/>
        <v>2.4390243902439</v>
      </c>
      <c r="F23" s="145">
        <f t="shared" si="1"/>
        <v>1.61290322580645</v>
      </c>
      <c r="G23" s="120" t="str">
        <f t="shared" si="2"/>
        <v>是</v>
      </c>
    </row>
    <row r="24" ht="39.95" customHeight="1" spans="1:7">
      <c r="A24" s="144" t="s">
        <v>1449</v>
      </c>
      <c r="B24" s="150"/>
      <c r="C24" s="150"/>
      <c r="D24" s="151"/>
      <c r="E24" s="143" t="str">
        <f t="shared" si="0"/>
        <v/>
      </c>
      <c r="F24" s="143" t="str">
        <f t="shared" si="1"/>
        <v/>
      </c>
      <c r="G24" s="120" t="str">
        <f t="shared" si="2"/>
        <v>否</v>
      </c>
    </row>
    <row r="25" ht="39.95" customHeight="1" spans="1:7">
      <c r="A25" s="142" t="s">
        <v>1460</v>
      </c>
      <c r="B25" s="122">
        <v>1</v>
      </c>
      <c r="C25" s="122">
        <v>1</v>
      </c>
      <c r="D25" s="123">
        <v>3</v>
      </c>
      <c r="E25" s="143">
        <f t="shared" si="0"/>
        <v>3</v>
      </c>
      <c r="F25" s="143">
        <f t="shared" si="1"/>
        <v>3</v>
      </c>
      <c r="G25" s="120" t="str">
        <f t="shared" si="2"/>
        <v>是</v>
      </c>
    </row>
    <row r="26" ht="39.95" customHeight="1" spans="1:7">
      <c r="A26" s="144" t="s">
        <v>1445</v>
      </c>
      <c r="B26" s="150"/>
      <c r="C26" s="150"/>
      <c r="D26" s="151"/>
      <c r="E26" s="145" t="str">
        <f t="shared" si="0"/>
        <v/>
      </c>
      <c r="F26" s="145" t="str">
        <f t="shared" si="1"/>
        <v/>
      </c>
      <c r="G26" s="120" t="str">
        <f t="shared" si="2"/>
        <v>否</v>
      </c>
    </row>
    <row r="27" ht="39.95" customHeight="1" spans="1:7">
      <c r="A27" s="144" t="s">
        <v>1503</v>
      </c>
      <c r="B27" s="150">
        <v>1</v>
      </c>
      <c r="C27" s="150">
        <v>1</v>
      </c>
      <c r="D27" s="151">
        <v>3</v>
      </c>
      <c r="E27" s="145">
        <f t="shared" si="0"/>
        <v>3</v>
      </c>
      <c r="F27" s="145">
        <f t="shared" si="1"/>
        <v>3</v>
      </c>
      <c r="G27" s="120" t="str">
        <f t="shared" si="2"/>
        <v>是</v>
      </c>
    </row>
    <row r="28" ht="39.95" customHeight="1" spans="1:7">
      <c r="A28" s="144" t="s">
        <v>1449</v>
      </c>
      <c r="B28" s="150"/>
      <c r="C28" s="150"/>
      <c r="D28" s="151"/>
      <c r="E28" s="143" t="str">
        <f t="shared" si="0"/>
        <v/>
      </c>
      <c r="F28" s="143" t="str">
        <f t="shared" si="1"/>
        <v/>
      </c>
      <c r="G28" s="120" t="str">
        <f t="shared" si="2"/>
        <v>否</v>
      </c>
    </row>
    <row r="29" ht="39.95" customHeight="1" spans="1:7">
      <c r="A29" s="142" t="s">
        <v>1461</v>
      </c>
      <c r="B29" s="150"/>
      <c r="C29" s="150"/>
      <c r="D29" s="151"/>
      <c r="E29" s="132" t="str">
        <f t="shared" si="0"/>
        <v/>
      </c>
      <c r="F29" s="132" t="str">
        <f t="shared" si="1"/>
        <v/>
      </c>
      <c r="G29" s="120" t="str">
        <f t="shared" si="2"/>
        <v>否</v>
      </c>
    </row>
    <row r="30" ht="39.95" customHeight="1" spans="1:7">
      <c r="A30" s="144" t="s">
        <v>1445</v>
      </c>
      <c r="B30" s="154"/>
      <c r="C30" s="154"/>
      <c r="D30" s="155"/>
      <c r="E30" s="143" t="str">
        <f t="shared" si="0"/>
        <v/>
      </c>
      <c r="F30" s="143" t="str">
        <f t="shared" si="1"/>
        <v/>
      </c>
      <c r="G30" s="120" t="str">
        <f t="shared" si="2"/>
        <v>否</v>
      </c>
    </row>
    <row r="31" ht="39.95" customHeight="1" spans="1:7">
      <c r="A31" s="144" t="s">
        <v>1503</v>
      </c>
      <c r="B31" s="154"/>
      <c r="C31" s="154"/>
      <c r="D31" s="155"/>
      <c r="E31" s="143" t="str">
        <f t="shared" si="0"/>
        <v/>
      </c>
      <c r="F31" s="143" t="str">
        <f t="shared" si="1"/>
        <v/>
      </c>
      <c r="G31" s="120" t="str">
        <f t="shared" si="2"/>
        <v>否</v>
      </c>
    </row>
    <row r="32" ht="39.95" customHeight="1" spans="1:7">
      <c r="A32" s="144" t="s">
        <v>1449</v>
      </c>
      <c r="B32" s="154"/>
      <c r="C32" s="154"/>
      <c r="D32" s="155"/>
      <c r="E32" s="143" t="str">
        <f t="shared" si="0"/>
        <v/>
      </c>
      <c r="F32" s="143" t="str">
        <f t="shared" si="1"/>
        <v/>
      </c>
      <c r="G32" s="120" t="str">
        <f t="shared" si="2"/>
        <v>否</v>
      </c>
    </row>
    <row r="33" ht="39.95" customHeight="1" spans="1:7">
      <c r="A33" s="142" t="s">
        <v>1462</v>
      </c>
      <c r="B33" s="156">
        <v>93244</v>
      </c>
      <c r="C33" s="156">
        <v>100769</v>
      </c>
      <c r="D33" s="157">
        <v>105097</v>
      </c>
      <c r="E33" s="143">
        <f t="shared" si="0"/>
        <v>1.12711809875166</v>
      </c>
      <c r="F33" s="143">
        <f t="shared" si="1"/>
        <v>1.04294971667874</v>
      </c>
      <c r="G33" s="120" t="str">
        <f t="shared" si="2"/>
        <v>是</v>
      </c>
    </row>
    <row r="34" ht="39.95" customHeight="1" spans="1:7">
      <c r="A34" s="144" t="s">
        <v>1445</v>
      </c>
      <c r="B34" s="158">
        <v>68</v>
      </c>
      <c r="C34" s="158">
        <v>104</v>
      </c>
      <c r="D34" s="158">
        <v>75</v>
      </c>
      <c r="E34" s="145">
        <f t="shared" si="0"/>
        <v>1.10294117647059</v>
      </c>
      <c r="F34" s="145">
        <f t="shared" si="1"/>
        <v>0.721153846153846</v>
      </c>
      <c r="G34" s="120" t="str">
        <f t="shared" si="2"/>
        <v>是</v>
      </c>
    </row>
    <row r="35" ht="39.95" customHeight="1" spans="1:7">
      <c r="A35" s="144" t="s">
        <v>1503</v>
      </c>
      <c r="B35" s="158">
        <v>702</v>
      </c>
      <c r="C35" s="158">
        <v>215</v>
      </c>
      <c r="D35" s="158">
        <v>796</v>
      </c>
      <c r="E35" s="145">
        <f t="shared" si="0"/>
        <v>1.13390313390313</v>
      </c>
      <c r="F35" s="145">
        <f t="shared" si="1"/>
        <v>3.70232558139535</v>
      </c>
      <c r="G35" s="120" t="str">
        <f t="shared" si="2"/>
        <v>是</v>
      </c>
    </row>
    <row r="36" ht="39.95" customHeight="1" spans="1:7">
      <c r="A36" s="144" t="s">
        <v>1449</v>
      </c>
      <c r="B36" s="158">
        <v>92474</v>
      </c>
      <c r="C36" s="158">
        <v>100449</v>
      </c>
      <c r="D36" s="158">
        <v>103886</v>
      </c>
      <c r="E36" s="145">
        <f t="shared" si="0"/>
        <v>1.12340766053161</v>
      </c>
      <c r="F36" s="145">
        <f t="shared" si="1"/>
        <v>1.03421636850541</v>
      </c>
      <c r="G36" s="120" t="str">
        <f t="shared" si="2"/>
        <v>是</v>
      </c>
    </row>
    <row r="37" ht="39.95" customHeight="1" spans="1:7">
      <c r="A37" s="159" t="s">
        <v>1463</v>
      </c>
      <c r="B37" s="156">
        <f>SUM(B5,B9,B13,B17,B21,B25,B33)</f>
        <v>132373</v>
      </c>
      <c r="C37" s="156">
        <v>129317</v>
      </c>
      <c r="D37" s="157">
        <f>SUM(D5,D9,D13,D17,D21,D25,D29,D33)</f>
        <v>142149</v>
      </c>
      <c r="E37" s="143">
        <f t="shared" si="0"/>
        <v>1.07385191844258</v>
      </c>
      <c r="F37" s="143">
        <f t="shared" si="1"/>
        <v>1.09922902634611</v>
      </c>
      <c r="G37" s="120" t="str">
        <f t="shared" si="2"/>
        <v>是</v>
      </c>
    </row>
    <row r="38" ht="39.95" customHeight="1" spans="1:7">
      <c r="A38" s="144" t="s">
        <v>1464</v>
      </c>
      <c r="B38" s="158">
        <v>33601</v>
      </c>
      <c r="C38" s="158">
        <v>26719</v>
      </c>
      <c r="D38" s="158">
        <f>SUM(D6,D10,D14,D18,D22,D26,D30,D34)</f>
        <v>30335</v>
      </c>
      <c r="E38" s="145">
        <f t="shared" si="0"/>
        <v>0.902800511889527</v>
      </c>
      <c r="F38" s="145">
        <f t="shared" si="1"/>
        <v>1.13533440622778</v>
      </c>
      <c r="G38" s="120" t="str">
        <f t="shared" si="2"/>
        <v>是</v>
      </c>
    </row>
    <row r="39" ht="39.95" customHeight="1" spans="1:7">
      <c r="A39" s="144" t="s">
        <v>1465</v>
      </c>
      <c r="B39" s="158">
        <v>3860</v>
      </c>
      <c r="C39" s="158">
        <v>1637</v>
      </c>
      <c r="D39" s="158">
        <f>SUM(D7,D11,D15,D19,D23,D27,D31,D35)</f>
        <v>2697</v>
      </c>
      <c r="E39" s="145">
        <f t="shared" si="0"/>
        <v>0.698704663212435</v>
      </c>
      <c r="F39" s="145">
        <f t="shared" si="1"/>
        <v>1.64752596212584</v>
      </c>
      <c r="G39" s="120" t="str">
        <f t="shared" si="2"/>
        <v>是</v>
      </c>
    </row>
    <row r="40" ht="39.95" customHeight="1" spans="1:7">
      <c r="A40" s="144" t="s">
        <v>1466</v>
      </c>
      <c r="B40" s="158">
        <v>94880</v>
      </c>
      <c r="C40" s="158">
        <v>100961</v>
      </c>
      <c r="D40" s="158">
        <f>SUM(D8,D12,D16,D20,D24,D28,D32,D36)</f>
        <v>108716</v>
      </c>
      <c r="E40" s="145">
        <f t="shared" si="0"/>
        <v>1.145826306914</v>
      </c>
      <c r="F40" s="145">
        <f t="shared" si="1"/>
        <v>1.07681183823457</v>
      </c>
      <c r="G40" s="120" t="str">
        <f t="shared" si="2"/>
        <v>是</v>
      </c>
    </row>
    <row r="41" ht="39.95" customHeight="1" spans="1:7">
      <c r="A41" s="142" t="s">
        <v>45</v>
      </c>
      <c r="B41" s="123"/>
      <c r="C41" s="123"/>
      <c r="D41" s="123"/>
      <c r="E41" s="143" t="str">
        <f t="shared" si="0"/>
        <v/>
      </c>
      <c r="F41" s="143" t="str">
        <f t="shared" si="1"/>
        <v/>
      </c>
      <c r="G41" s="120" t="str">
        <f t="shared" si="2"/>
        <v>否</v>
      </c>
    </row>
    <row r="42" ht="39.95" customHeight="1" spans="1:7">
      <c r="A42" s="142" t="s">
        <v>1088</v>
      </c>
      <c r="B42" s="123">
        <v>145703</v>
      </c>
      <c r="C42" s="123">
        <v>92374</v>
      </c>
      <c r="D42" s="123">
        <v>104027</v>
      </c>
      <c r="E42" s="143">
        <f t="shared" si="0"/>
        <v>0.713966081686719</v>
      </c>
      <c r="F42" s="143">
        <f t="shared" si="1"/>
        <v>1.12615021542858</v>
      </c>
      <c r="G42" s="120" t="str">
        <f t="shared" si="2"/>
        <v>是</v>
      </c>
    </row>
    <row r="43" ht="39.95" customHeight="1" spans="1:7">
      <c r="A43" s="159" t="s">
        <v>1467</v>
      </c>
      <c r="B43" s="155">
        <f>SUM(B37,B42)</f>
        <v>278076</v>
      </c>
      <c r="C43" s="155">
        <f>SUM(C37,C42)</f>
        <v>221691</v>
      </c>
      <c r="D43" s="155">
        <f>SUM(D37,D42)</f>
        <v>246176</v>
      </c>
      <c r="E43" s="143">
        <f t="shared" si="0"/>
        <v>0.885283159999425</v>
      </c>
      <c r="F43" s="143">
        <f t="shared" si="1"/>
        <v>1.11044652241183</v>
      </c>
      <c r="G43" s="120" t="str">
        <f t="shared" si="2"/>
        <v>是</v>
      </c>
    </row>
  </sheetData>
  <mergeCells count="5">
    <mergeCell ref="A1:F1"/>
    <mergeCell ref="C3:D3"/>
    <mergeCell ref="E3:F3"/>
    <mergeCell ref="A3:A4"/>
    <mergeCell ref="B3:B4"/>
  </mergeCells>
  <conditionalFormatting sqref="B26:F26">
    <cfRule type="cellIs" dxfId="3" priority="17" stopIfTrue="1" operator="lessThan">
      <formula>0</formula>
    </cfRule>
    <cfRule type="cellIs" dxfId="3" priority="15" stopIfTrue="1" operator="lessThan">
      <formula>0</formula>
    </cfRule>
  </conditionalFormatting>
  <conditionalFormatting sqref="B33:D33">
    <cfRule type="cellIs" dxfId="3" priority="3" stopIfTrue="1" operator="lessThan">
      <formula>0</formula>
    </cfRule>
  </conditionalFormatting>
  <conditionalFormatting sqref="B43:F43">
    <cfRule type="cellIs" dxfId="3" priority="19" stopIfTrue="1" operator="lessThan">
      <formula>0</formula>
    </cfRule>
    <cfRule type="cellIs" dxfId="3" priority="14" stopIfTrue="1" operator="lessThan">
      <formula>0</formula>
    </cfRule>
  </conditionalFormatting>
  <conditionalFormatting sqref="B5:F30">
    <cfRule type="cellIs" dxfId="3" priority="23" stopIfTrue="1" operator="lessThan">
      <formula>0</formula>
    </cfRule>
    <cfRule type="cellIs" dxfId="3" priority="13" stopIfTrue="1" operator="lessThan">
      <formula>0</formula>
    </cfRule>
  </conditionalFormatting>
  <conditionalFormatting sqref="B28:F32">
    <cfRule type="cellIs" dxfId="3" priority="24" stopIfTrue="1" operator="lessThan">
      <formula>0</formula>
    </cfRule>
    <cfRule type="cellIs" dxfId="3" priority="12" stopIfTrue="1" operator="lessThan">
      <formula>0</formula>
    </cfRule>
  </conditionalFormatting>
  <conditionalFormatting sqref="B29:F32">
    <cfRule type="cellIs" dxfId="3" priority="18" stopIfTrue="1" operator="lessThan">
      <formula>0</formula>
    </cfRule>
    <cfRule type="cellIs" dxfId="3" priority="11" stopIfTrue="1" operator="lessThan">
      <formula>0</formula>
    </cfRule>
  </conditionalFormatting>
  <conditionalFormatting sqref="E29:G32">
    <cfRule type="cellIs" dxfId="3" priority="16" stopIfTrue="1" operator="lessThan">
      <formula>0</formula>
    </cfRule>
  </conditionalFormatting>
  <conditionalFormatting sqref="E29:F32">
    <cfRule type="cellIs" dxfId="3" priority="10" stopIfTrue="1" operator="lessThan">
      <formula>0</formula>
    </cfRule>
  </conditionalFormatting>
  <conditionalFormatting sqref="B33:F37">
    <cfRule type="cellIs" dxfId="3" priority="20" stopIfTrue="1" operator="lessThan">
      <formula>0</formula>
    </cfRule>
  </conditionalFormatting>
  <conditionalFormatting sqref="D33:F36 B37:F37">
    <cfRule type="cellIs" dxfId="3" priority="9" stopIfTrue="1" operator="lessThan">
      <formula>0</formula>
    </cfRule>
  </conditionalFormatting>
  <conditionalFormatting sqref="B33:D36">
    <cfRule type="cellIs" dxfId="3" priority="6" stopIfTrue="1" operator="lessThan">
      <formula>0</formula>
    </cfRule>
    <cfRule type="cellIs" dxfId="3" priority="4" stopIfTrue="1" operator="lessThan">
      <formula>0</formula>
    </cfRule>
  </conditionalFormatting>
  <conditionalFormatting sqref="B33:D34">
    <cfRule type="cellIs" dxfId="3" priority="5" stopIfTrue="1" operator="lessThan">
      <formula>0</formula>
    </cfRule>
  </conditionalFormatting>
  <conditionalFormatting sqref="B34:D36">
    <cfRule type="cellIs" dxfId="3" priority="2" stopIfTrue="1" operator="lessThan">
      <formula>0</formula>
    </cfRule>
    <cfRule type="cellIs" dxfId="3" priority="1" stopIfTrue="1" operator="lessThan">
      <formula>0</formula>
    </cfRule>
  </conditionalFormatting>
  <conditionalFormatting sqref="B38:F40">
    <cfRule type="cellIs" dxfId="3" priority="21" stopIfTrue="1" operator="lessThan">
      <formula>0</formula>
    </cfRule>
    <cfRule type="cellIs" dxfId="3" priority="8" stopIfTrue="1" operator="lessThan">
      <formula>0</formula>
    </cfRule>
  </conditionalFormatting>
  <conditionalFormatting sqref="B41:F42">
    <cfRule type="cellIs" dxfId="3" priority="22" stopIfTrue="1" operator="lessThan">
      <formula>0</formula>
    </cfRule>
    <cfRule type="cellIs" dxfId="3" priority="7" stopIfTrue="1" operator="lessThan">
      <formula>0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4" fitToHeight="0" orientation="portrait"/>
  <headerFooter alignWithMargins="0">
    <oddFooter>&amp;C&amp;14-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  <pageSetUpPr fitToPage="1"/>
  </sheetPr>
  <dimension ref="A1:G25"/>
  <sheetViews>
    <sheetView showZeros="0" topLeftCell="A13" workbookViewId="0">
      <selection activeCell="D13" sqref="A$1:F$1048576"/>
    </sheetView>
  </sheetViews>
  <sheetFormatPr defaultColWidth="9" defaultRowHeight="14.25" outlineLevelCol="6"/>
  <cols>
    <col min="1" max="1" width="46.25" style="15" customWidth="1"/>
    <col min="2" max="3" width="16.625" style="15" customWidth="1"/>
    <col min="4" max="4" width="16.625" style="121" customWidth="1"/>
    <col min="5" max="6" width="14.625" style="15" customWidth="1"/>
    <col min="7" max="7" width="5.875" style="15" customWidth="1"/>
    <col min="8" max="248" width="9" style="15"/>
    <col min="249" max="249" width="41.625" style="15" customWidth="1"/>
    <col min="250" max="251" width="14.5" style="15" customWidth="1"/>
    <col min="252" max="252" width="13.875" style="15" customWidth="1"/>
    <col min="253" max="504" width="9" style="15"/>
    <col min="505" max="505" width="41.625" style="15" customWidth="1"/>
    <col min="506" max="507" width="14.5" style="15" customWidth="1"/>
    <col min="508" max="508" width="13.875" style="15" customWidth="1"/>
    <col min="509" max="760" width="9" style="15"/>
    <col min="761" max="761" width="41.625" style="15" customWidth="1"/>
    <col min="762" max="763" width="14.5" style="15" customWidth="1"/>
    <col min="764" max="764" width="13.875" style="15" customWidth="1"/>
    <col min="765" max="1016" width="9" style="15"/>
    <col min="1017" max="1017" width="41.625" style="15" customWidth="1"/>
    <col min="1018" max="1019" width="14.5" style="15" customWidth="1"/>
    <col min="1020" max="1020" width="13.875" style="15" customWidth="1"/>
    <col min="1021" max="1272" width="9" style="15"/>
    <col min="1273" max="1273" width="41.625" style="15" customWidth="1"/>
    <col min="1274" max="1275" width="14.5" style="15" customWidth="1"/>
    <col min="1276" max="1276" width="13.875" style="15" customWidth="1"/>
    <col min="1277" max="1528" width="9" style="15"/>
    <col min="1529" max="1529" width="41.625" style="15" customWidth="1"/>
    <col min="1530" max="1531" width="14.5" style="15" customWidth="1"/>
    <col min="1532" max="1532" width="13.875" style="15" customWidth="1"/>
    <col min="1533" max="1784" width="9" style="15"/>
    <col min="1785" max="1785" width="41.625" style="15" customWidth="1"/>
    <col min="1786" max="1787" width="14.5" style="15" customWidth="1"/>
    <col min="1788" max="1788" width="13.875" style="15" customWidth="1"/>
    <col min="1789" max="2040" width="9" style="15"/>
    <col min="2041" max="2041" width="41.625" style="15" customWidth="1"/>
    <col min="2042" max="2043" width="14.5" style="15" customWidth="1"/>
    <col min="2044" max="2044" width="13.875" style="15" customWidth="1"/>
    <col min="2045" max="2296" width="9" style="15"/>
    <col min="2297" max="2297" width="41.625" style="15" customWidth="1"/>
    <col min="2298" max="2299" width="14.5" style="15" customWidth="1"/>
    <col min="2300" max="2300" width="13.875" style="15" customWidth="1"/>
    <col min="2301" max="2552" width="9" style="15"/>
    <col min="2553" max="2553" width="41.625" style="15" customWidth="1"/>
    <col min="2554" max="2555" width="14.5" style="15" customWidth="1"/>
    <col min="2556" max="2556" width="13.875" style="15" customWidth="1"/>
    <col min="2557" max="2808" width="9" style="15"/>
    <col min="2809" max="2809" width="41.625" style="15" customWidth="1"/>
    <col min="2810" max="2811" width="14.5" style="15" customWidth="1"/>
    <col min="2812" max="2812" width="13.875" style="15" customWidth="1"/>
    <col min="2813" max="3064" width="9" style="15"/>
    <col min="3065" max="3065" width="41.625" style="15" customWidth="1"/>
    <col min="3066" max="3067" width="14.5" style="15" customWidth="1"/>
    <col min="3068" max="3068" width="13.875" style="15" customWidth="1"/>
    <col min="3069" max="3320" width="9" style="15"/>
    <col min="3321" max="3321" width="41.625" style="15" customWidth="1"/>
    <col min="3322" max="3323" width="14.5" style="15" customWidth="1"/>
    <col min="3324" max="3324" width="13.875" style="15" customWidth="1"/>
    <col min="3325" max="3576" width="9" style="15"/>
    <col min="3577" max="3577" width="41.625" style="15" customWidth="1"/>
    <col min="3578" max="3579" width="14.5" style="15" customWidth="1"/>
    <col min="3580" max="3580" width="13.875" style="15" customWidth="1"/>
    <col min="3581" max="3832" width="9" style="15"/>
    <col min="3833" max="3833" width="41.625" style="15" customWidth="1"/>
    <col min="3834" max="3835" width="14.5" style="15" customWidth="1"/>
    <col min="3836" max="3836" width="13.875" style="15" customWidth="1"/>
    <col min="3837" max="4088" width="9" style="15"/>
    <col min="4089" max="4089" width="41.625" style="15" customWidth="1"/>
    <col min="4090" max="4091" width="14.5" style="15" customWidth="1"/>
    <col min="4092" max="4092" width="13.875" style="15" customWidth="1"/>
    <col min="4093" max="4344" width="9" style="15"/>
    <col min="4345" max="4345" width="41.625" style="15" customWidth="1"/>
    <col min="4346" max="4347" width="14.5" style="15" customWidth="1"/>
    <col min="4348" max="4348" width="13.875" style="15" customWidth="1"/>
    <col min="4349" max="4600" width="9" style="15"/>
    <col min="4601" max="4601" width="41.625" style="15" customWidth="1"/>
    <col min="4602" max="4603" width="14.5" style="15" customWidth="1"/>
    <col min="4604" max="4604" width="13.875" style="15" customWidth="1"/>
    <col min="4605" max="4856" width="9" style="15"/>
    <col min="4857" max="4857" width="41.625" style="15" customWidth="1"/>
    <col min="4858" max="4859" width="14.5" style="15" customWidth="1"/>
    <col min="4860" max="4860" width="13.875" style="15" customWidth="1"/>
    <col min="4861" max="5112" width="9" style="15"/>
    <col min="5113" max="5113" width="41.625" style="15" customWidth="1"/>
    <col min="5114" max="5115" width="14.5" style="15" customWidth="1"/>
    <col min="5116" max="5116" width="13.875" style="15" customWidth="1"/>
    <col min="5117" max="5368" width="9" style="15"/>
    <col min="5369" max="5369" width="41.625" style="15" customWidth="1"/>
    <col min="5370" max="5371" width="14.5" style="15" customWidth="1"/>
    <col min="5372" max="5372" width="13.875" style="15" customWidth="1"/>
    <col min="5373" max="5624" width="9" style="15"/>
    <col min="5625" max="5625" width="41.625" style="15" customWidth="1"/>
    <col min="5626" max="5627" width="14.5" style="15" customWidth="1"/>
    <col min="5628" max="5628" width="13.875" style="15" customWidth="1"/>
    <col min="5629" max="5880" width="9" style="15"/>
    <col min="5881" max="5881" width="41.625" style="15" customWidth="1"/>
    <col min="5882" max="5883" width="14.5" style="15" customWidth="1"/>
    <col min="5884" max="5884" width="13.875" style="15" customWidth="1"/>
    <col min="5885" max="6136" width="9" style="15"/>
    <col min="6137" max="6137" width="41.625" style="15" customWidth="1"/>
    <col min="6138" max="6139" width="14.5" style="15" customWidth="1"/>
    <col min="6140" max="6140" width="13.875" style="15" customWidth="1"/>
    <col min="6141" max="6392" width="9" style="15"/>
    <col min="6393" max="6393" width="41.625" style="15" customWidth="1"/>
    <col min="6394" max="6395" width="14.5" style="15" customWidth="1"/>
    <col min="6396" max="6396" width="13.875" style="15" customWidth="1"/>
    <col min="6397" max="6648" width="9" style="15"/>
    <col min="6649" max="6649" width="41.625" style="15" customWidth="1"/>
    <col min="6650" max="6651" width="14.5" style="15" customWidth="1"/>
    <col min="6652" max="6652" width="13.875" style="15" customWidth="1"/>
    <col min="6653" max="6904" width="9" style="15"/>
    <col min="6905" max="6905" width="41.625" style="15" customWidth="1"/>
    <col min="6906" max="6907" width="14.5" style="15" customWidth="1"/>
    <col min="6908" max="6908" width="13.875" style="15" customWidth="1"/>
    <col min="6909" max="7160" width="9" style="15"/>
    <col min="7161" max="7161" width="41.625" style="15" customWidth="1"/>
    <col min="7162" max="7163" width="14.5" style="15" customWidth="1"/>
    <col min="7164" max="7164" width="13.875" style="15" customWidth="1"/>
    <col min="7165" max="7416" width="9" style="15"/>
    <col min="7417" max="7417" width="41.625" style="15" customWidth="1"/>
    <col min="7418" max="7419" width="14.5" style="15" customWidth="1"/>
    <col min="7420" max="7420" width="13.875" style="15" customWidth="1"/>
    <col min="7421" max="7672" width="9" style="15"/>
    <col min="7673" max="7673" width="41.625" style="15" customWidth="1"/>
    <col min="7674" max="7675" width="14.5" style="15" customWidth="1"/>
    <col min="7676" max="7676" width="13.875" style="15" customWidth="1"/>
    <col min="7677" max="7928" width="9" style="15"/>
    <col min="7929" max="7929" width="41.625" style="15" customWidth="1"/>
    <col min="7930" max="7931" width="14.5" style="15" customWidth="1"/>
    <col min="7932" max="7932" width="13.875" style="15" customWidth="1"/>
    <col min="7933" max="8184" width="9" style="15"/>
    <col min="8185" max="8185" width="41.625" style="15" customWidth="1"/>
    <col min="8186" max="8187" width="14.5" style="15" customWidth="1"/>
    <col min="8188" max="8188" width="13.875" style="15" customWidth="1"/>
    <col min="8189" max="8440" width="9" style="15"/>
    <col min="8441" max="8441" width="41.625" style="15" customWidth="1"/>
    <col min="8442" max="8443" width="14.5" style="15" customWidth="1"/>
    <col min="8444" max="8444" width="13.875" style="15" customWidth="1"/>
    <col min="8445" max="8696" width="9" style="15"/>
    <col min="8697" max="8697" width="41.625" style="15" customWidth="1"/>
    <col min="8698" max="8699" width="14.5" style="15" customWidth="1"/>
    <col min="8700" max="8700" width="13.875" style="15" customWidth="1"/>
    <col min="8701" max="8952" width="9" style="15"/>
    <col min="8953" max="8953" width="41.625" style="15" customWidth="1"/>
    <col min="8954" max="8955" width="14.5" style="15" customWidth="1"/>
    <col min="8956" max="8956" width="13.875" style="15" customWidth="1"/>
    <col min="8957" max="9208" width="9" style="15"/>
    <col min="9209" max="9209" width="41.625" style="15" customWidth="1"/>
    <col min="9210" max="9211" width="14.5" style="15" customWidth="1"/>
    <col min="9212" max="9212" width="13.875" style="15" customWidth="1"/>
    <col min="9213" max="9464" width="9" style="15"/>
    <col min="9465" max="9465" width="41.625" style="15" customWidth="1"/>
    <col min="9466" max="9467" width="14.5" style="15" customWidth="1"/>
    <col min="9468" max="9468" width="13.875" style="15" customWidth="1"/>
    <col min="9469" max="9720" width="9" style="15"/>
    <col min="9721" max="9721" width="41.625" style="15" customWidth="1"/>
    <col min="9722" max="9723" width="14.5" style="15" customWidth="1"/>
    <col min="9724" max="9724" width="13.875" style="15" customWidth="1"/>
    <col min="9725" max="9976" width="9" style="15"/>
    <col min="9977" max="9977" width="41.625" style="15" customWidth="1"/>
    <col min="9978" max="9979" width="14.5" style="15" customWidth="1"/>
    <col min="9980" max="9980" width="13.875" style="15" customWidth="1"/>
    <col min="9981" max="10232" width="9" style="15"/>
    <col min="10233" max="10233" width="41.625" style="15" customWidth="1"/>
    <col min="10234" max="10235" width="14.5" style="15" customWidth="1"/>
    <col min="10236" max="10236" width="13.875" style="15" customWidth="1"/>
    <col min="10237" max="10488" width="9" style="15"/>
    <col min="10489" max="10489" width="41.625" style="15" customWidth="1"/>
    <col min="10490" max="10491" width="14.5" style="15" customWidth="1"/>
    <col min="10492" max="10492" width="13.875" style="15" customWidth="1"/>
    <col min="10493" max="10744" width="9" style="15"/>
    <col min="10745" max="10745" width="41.625" style="15" customWidth="1"/>
    <col min="10746" max="10747" width="14.5" style="15" customWidth="1"/>
    <col min="10748" max="10748" width="13.875" style="15" customWidth="1"/>
    <col min="10749" max="11000" width="9" style="15"/>
    <col min="11001" max="11001" width="41.625" style="15" customWidth="1"/>
    <col min="11002" max="11003" width="14.5" style="15" customWidth="1"/>
    <col min="11004" max="11004" width="13.875" style="15" customWidth="1"/>
    <col min="11005" max="11256" width="9" style="15"/>
    <col min="11257" max="11257" width="41.625" style="15" customWidth="1"/>
    <col min="11258" max="11259" width="14.5" style="15" customWidth="1"/>
    <col min="11260" max="11260" width="13.875" style="15" customWidth="1"/>
    <col min="11261" max="11512" width="9" style="15"/>
    <col min="11513" max="11513" width="41.625" style="15" customWidth="1"/>
    <col min="11514" max="11515" width="14.5" style="15" customWidth="1"/>
    <col min="11516" max="11516" width="13.875" style="15" customWidth="1"/>
    <col min="11517" max="11768" width="9" style="15"/>
    <col min="11769" max="11769" width="41.625" style="15" customWidth="1"/>
    <col min="11770" max="11771" width="14.5" style="15" customWidth="1"/>
    <col min="11772" max="11772" width="13.875" style="15" customWidth="1"/>
    <col min="11773" max="12024" width="9" style="15"/>
    <col min="12025" max="12025" width="41.625" style="15" customWidth="1"/>
    <col min="12026" max="12027" width="14.5" style="15" customWidth="1"/>
    <col min="12028" max="12028" width="13.875" style="15" customWidth="1"/>
    <col min="12029" max="12280" width="9" style="15"/>
    <col min="12281" max="12281" width="41.625" style="15" customWidth="1"/>
    <col min="12282" max="12283" width="14.5" style="15" customWidth="1"/>
    <col min="12284" max="12284" width="13.875" style="15" customWidth="1"/>
    <col min="12285" max="12536" width="9" style="15"/>
    <col min="12537" max="12537" width="41.625" style="15" customWidth="1"/>
    <col min="12538" max="12539" width="14.5" style="15" customWidth="1"/>
    <col min="12540" max="12540" width="13.875" style="15" customWidth="1"/>
    <col min="12541" max="12792" width="9" style="15"/>
    <col min="12793" max="12793" width="41.625" style="15" customWidth="1"/>
    <col min="12794" max="12795" width="14.5" style="15" customWidth="1"/>
    <col min="12796" max="12796" width="13.875" style="15" customWidth="1"/>
    <col min="12797" max="13048" width="9" style="15"/>
    <col min="13049" max="13049" width="41.625" style="15" customWidth="1"/>
    <col min="13050" max="13051" width="14.5" style="15" customWidth="1"/>
    <col min="13052" max="13052" width="13.875" style="15" customWidth="1"/>
    <col min="13053" max="13304" width="9" style="15"/>
    <col min="13305" max="13305" width="41.625" style="15" customWidth="1"/>
    <col min="13306" max="13307" width="14.5" style="15" customWidth="1"/>
    <col min="13308" max="13308" width="13.875" style="15" customWidth="1"/>
    <col min="13309" max="13560" width="9" style="15"/>
    <col min="13561" max="13561" width="41.625" style="15" customWidth="1"/>
    <col min="13562" max="13563" width="14.5" style="15" customWidth="1"/>
    <col min="13564" max="13564" width="13.875" style="15" customWidth="1"/>
    <col min="13565" max="13816" width="9" style="15"/>
    <col min="13817" max="13817" width="41.625" style="15" customWidth="1"/>
    <col min="13818" max="13819" width="14.5" style="15" customWidth="1"/>
    <col min="13820" max="13820" width="13.875" style="15" customWidth="1"/>
    <col min="13821" max="14072" width="9" style="15"/>
    <col min="14073" max="14073" width="41.625" style="15" customWidth="1"/>
    <col min="14074" max="14075" width="14.5" style="15" customWidth="1"/>
    <col min="14076" max="14076" width="13.875" style="15" customWidth="1"/>
    <col min="14077" max="14328" width="9" style="15"/>
    <col min="14329" max="14329" width="41.625" style="15" customWidth="1"/>
    <col min="14330" max="14331" width="14.5" style="15" customWidth="1"/>
    <col min="14332" max="14332" width="13.875" style="15" customWidth="1"/>
    <col min="14333" max="14584" width="9" style="15"/>
    <col min="14585" max="14585" width="41.625" style="15" customWidth="1"/>
    <col min="14586" max="14587" width="14.5" style="15" customWidth="1"/>
    <col min="14588" max="14588" width="13.875" style="15" customWidth="1"/>
    <col min="14589" max="14840" width="9" style="15"/>
    <col min="14841" max="14841" width="41.625" style="15" customWidth="1"/>
    <col min="14842" max="14843" width="14.5" style="15" customWidth="1"/>
    <col min="14844" max="14844" width="13.875" style="15" customWidth="1"/>
    <col min="14845" max="15096" width="9" style="15"/>
    <col min="15097" max="15097" width="41.625" style="15" customWidth="1"/>
    <col min="15098" max="15099" width="14.5" style="15" customWidth="1"/>
    <col min="15100" max="15100" width="13.875" style="15" customWidth="1"/>
    <col min="15101" max="15352" width="9" style="15"/>
    <col min="15353" max="15353" width="41.625" style="15" customWidth="1"/>
    <col min="15354" max="15355" width="14.5" style="15" customWidth="1"/>
    <col min="15356" max="15356" width="13.875" style="15" customWidth="1"/>
    <col min="15357" max="15608" width="9" style="15"/>
    <col min="15609" max="15609" width="41.625" style="15" customWidth="1"/>
    <col min="15610" max="15611" width="14.5" style="15" customWidth="1"/>
    <col min="15612" max="15612" width="13.875" style="15" customWidth="1"/>
    <col min="15613" max="15864" width="9" style="15"/>
    <col min="15865" max="15865" width="41.625" style="15" customWidth="1"/>
    <col min="15866" max="15867" width="14.5" style="15" customWidth="1"/>
    <col min="15868" max="15868" width="13.875" style="15" customWidth="1"/>
    <col min="15869" max="16120" width="9" style="15"/>
    <col min="16121" max="16121" width="41.625" style="15" customWidth="1"/>
    <col min="16122" max="16123" width="14.5" style="15" customWidth="1"/>
    <col min="16124" max="16124" width="13.875" style="15" customWidth="1"/>
    <col min="16125" max="16384" width="9" style="15"/>
  </cols>
  <sheetData>
    <row r="1" s="13" customFormat="1" ht="35.1" customHeight="1" spans="1:6">
      <c r="A1" s="16" t="str">
        <f>YEAR(封面!$B$7)-1&amp;"年市级社会保险基金支出决算情况表"</f>
        <v>2018年市级社会保险基金支出决算情况表</v>
      </c>
      <c r="B1" s="16"/>
      <c r="C1" s="16"/>
      <c r="D1" s="16"/>
      <c r="E1" s="16"/>
      <c r="F1" s="16"/>
    </row>
    <row r="2" s="13" customFormat="1" ht="20.1" customHeight="1" spans="1:6">
      <c r="A2" s="18" t="s">
        <v>1504</v>
      </c>
      <c r="B2" s="19"/>
      <c r="C2" s="20"/>
      <c r="E2" s="21" t="s">
        <v>1483</v>
      </c>
      <c r="F2" s="21"/>
    </row>
    <row r="3" ht="36" customHeight="1" spans="1:7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3"/>
      <c r="E3" s="22" t="s">
        <v>10</v>
      </c>
      <c r="F3" s="22"/>
      <c r="G3" s="25" t="s">
        <v>11</v>
      </c>
    </row>
    <row r="4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25"/>
    </row>
    <row r="5" ht="39.95" customHeight="1" spans="1:7">
      <c r="A5" s="115" t="s">
        <v>1470</v>
      </c>
      <c r="B5" s="122">
        <v>0</v>
      </c>
      <c r="C5" s="122"/>
      <c r="D5" s="123"/>
      <c r="E5" s="124" t="str">
        <f t="shared" ref="E5:E25" si="0">IF(B5&lt;&gt;0,D5/B5,"")</f>
        <v/>
      </c>
      <c r="F5" s="124" t="str">
        <f t="shared" ref="F5:F25" si="1">IF(C5&lt;&gt;0,D5/C5,"")</f>
        <v/>
      </c>
      <c r="G5" s="120" t="str">
        <f t="shared" ref="G5:G25" si="2">IF(A5&lt;&gt;"",IF(SUM(B5:D5)&lt;&gt;0,"是","否"),"是")</f>
        <v>否</v>
      </c>
    </row>
    <row r="6" ht="39.95" customHeight="1" spans="1:7">
      <c r="A6" s="118" t="s">
        <v>1471</v>
      </c>
      <c r="B6" s="125"/>
      <c r="C6" s="125"/>
      <c r="D6" s="126"/>
      <c r="E6" s="127" t="str">
        <f t="shared" si="0"/>
        <v/>
      </c>
      <c r="F6" s="127" t="str">
        <f t="shared" si="1"/>
        <v/>
      </c>
      <c r="G6" s="120" t="str">
        <f t="shared" si="2"/>
        <v>否</v>
      </c>
    </row>
    <row r="7" ht="39.95" customHeight="1" spans="1:7">
      <c r="A7" s="115" t="s">
        <v>1472</v>
      </c>
      <c r="B7" s="122">
        <v>25049</v>
      </c>
      <c r="C7" s="122">
        <v>12489</v>
      </c>
      <c r="D7" s="123">
        <v>13388</v>
      </c>
      <c r="E7" s="124">
        <f t="shared" si="0"/>
        <v>0.534472434029303</v>
      </c>
      <c r="F7" s="124">
        <f t="shared" si="1"/>
        <v>1.0719833453439</v>
      </c>
      <c r="G7" s="120" t="str">
        <f t="shared" si="2"/>
        <v>是</v>
      </c>
    </row>
    <row r="8" ht="39.95" customHeight="1" spans="1:7">
      <c r="A8" s="118" t="s">
        <v>1471</v>
      </c>
      <c r="B8" s="128">
        <v>25049</v>
      </c>
      <c r="C8" s="128">
        <v>12489</v>
      </c>
      <c r="D8" s="129">
        <v>13388</v>
      </c>
      <c r="E8" s="127">
        <f t="shared" si="0"/>
        <v>0.534472434029303</v>
      </c>
      <c r="F8" s="127">
        <f t="shared" si="1"/>
        <v>1.0719833453439</v>
      </c>
      <c r="G8" s="120" t="str">
        <f t="shared" si="2"/>
        <v>是</v>
      </c>
    </row>
    <row r="9" ht="39.95" customHeight="1" spans="1:7">
      <c r="A9" s="115" t="s">
        <v>1473</v>
      </c>
      <c r="B9" s="130"/>
      <c r="C9" s="130"/>
      <c r="D9" s="131"/>
      <c r="E9" s="124" t="str">
        <f t="shared" si="0"/>
        <v/>
      </c>
      <c r="F9" s="124" t="str">
        <f t="shared" si="1"/>
        <v/>
      </c>
      <c r="G9" s="120" t="str">
        <f t="shared" si="2"/>
        <v>否</v>
      </c>
    </row>
    <row r="10" ht="39.95" customHeight="1" spans="1:7">
      <c r="A10" s="118" t="s">
        <v>1471</v>
      </c>
      <c r="B10" s="128"/>
      <c r="C10" s="128"/>
      <c r="D10" s="129"/>
      <c r="E10" s="127" t="str">
        <f t="shared" si="0"/>
        <v/>
      </c>
      <c r="F10" s="124" t="str">
        <f t="shared" si="1"/>
        <v/>
      </c>
      <c r="G10" s="120" t="str">
        <f t="shared" si="2"/>
        <v>否</v>
      </c>
    </row>
    <row r="11" ht="39.95" customHeight="1" spans="1:7">
      <c r="A11" s="115" t="s">
        <v>1474</v>
      </c>
      <c r="B11" s="122">
        <v>23403</v>
      </c>
      <c r="C11" s="122">
        <v>21875</v>
      </c>
      <c r="D11" s="123">
        <v>20584</v>
      </c>
      <c r="E11" s="124">
        <f t="shared" si="0"/>
        <v>0.879545357432808</v>
      </c>
      <c r="F11" s="124">
        <f t="shared" si="1"/>
        <v>0.940982857142857</v>
      </c>
      <c r="G11" s="120" t="str">
        <f t="shared" si="2"/>
        <v>是</v>
      </c>
    </row>
    <row r="12" ht="39.95" customHeight="1" spans="1:7">
      <c r="A12" s="118" t="s">
        <v>1471</v>
      </c>
      <c r="B12" s="125">
        <v>19191</v>
      </c>
      <c r="C12" s="125">
        <v>21853</v>
      </c>
      <c r="D12" s="126">
        <v>18747</v>
      </c>
      <c r="E12" s="127">
        <f t="shared" si="0"/>
        <v>0.97686415507269</v>
      </c>
      <c r="F12" s="127">
        <f t="shared" si="1"/>
        <v>0.857868484876218</v>
      </c>
      <c r="G12" s="120" t="str">
        <f t="shared" si="2"/>
        <v>是</v>
      </c>
    </row>
    <row r="13" ht="39.95" customHeight="1" spans="1:7">
      <c r="A13" s="115" t="s">
        <v>1475</v>
      </c>
      <c r="B13" s="122">
        <v>49</v>
      </c>
      <c r="C13" s="122">
        <v>0</v>
      </c>
      <c r="D13" s="123">
        <v>62</v>
      </c>
      <c r="E13" s="124">
        <f t="shared" si="0"/>
        <v>1.26530612244898</v>
      </c>
      <c r="F13" s="124" t="str">
        <f t="shared" si="1"/>
        <v/>
      </c>
      <c r="G13" s="120" t="str">
        <f t="shared" si="2"/>
        <v>是</v>
      </c>
    </row>
    <row r="14" ht="39.95" customHeight="1" spans="1:7">
      <c r="A14" s="118" t="s">
        <v>1471</v>
      </c>
      <c r="B14" s="125"/>
      <c r="C14" s="125"/>
      <c r="D14" s="126"/>
      <c r="E14" s="127" t="str">
        <f t="shared" si="0"/>
        <v/>
      </c>
      <c r="F14" s="127" t="str">
        <f t="shared" si="1"/>
        <v/>
      </c>
      <c r="G14" s="120" t="str">
        <f t="shared" si="2"/>
        <v>否</v>
      </c>
    </row>
    <row r="15" ht="39.95" customHeight="1" spans="1:7">
      <c r="A15" s="115" t="s">
        <v>1476</v>
      </c>
      <c r="B15" s="122">
        <v>0</v>
      </c>
      <c r="C15" s="122"/>
      <c r="D15" s="123"/>
      <c r="E15" s="124" t="str">
        <f t="shared" si="0"/>
        <v/>
      </c>
      <c r="F15" s="124" t="str">
        <f t="shared" si="1"/>
        <v/>
      </c>
      <c r="G15" s="120" t="str">
        <f t="shared" si="2"/>
        <v>否</v>
      </c>
    </row>
    <row r="16" ht="39.95" customHeight="1" spans="1:7">
      <c r="A16" s="118" t="s">
        <v>1471</v>
      </c>
      <c r="B16" s="125"/>
      <c r="C16" s="125"/>
      <c r="D16" s="126"/>
      <c r="E16" s="127" t="str">
        <f t="shared" si="0"/>
        <v/>
      </c>
      <c r="F16" s="127" t="str">
        <f t="shared" si="1"/>
        <v/>
      </c>
      <c r="G16" s="120" t="str">
        <f t="shared" si="2"/>
        <v>否</v>
      </c>
    </row>
    <row r="17" ht="39.95" customHeight="1" spans="1:7">
      <c r="A17" s="115" t="s">
        <v>1477</v>
      </c>
      <c r="B17" s="130">
        <v>0</v>
      </c>
      <c r="C17" s="130"/>
      <c r="D17" s="131"/>
      <c r="E17" s="132" t="str">
        <f t="shared" si="0"/>
        <v/>
      </c>
      <c r="F17" s="124" t="str">
        <f t="shared" si="1"/>
        <v/>
      </c>
      <c r="G17" s="120" t="str">
        <f t="shared" si="2"/>
        <v>否</v>
      </c>
    </row>
    <row r="18" ht="39.95" customHeight="1" spans="1:7">
      <c r="A18" s="118" t="s">
        <v>1471</v>
      </c>
      <c r="B18" s="128"/>
      <c r="C18" s="128"/>
      <c r="D18" s="129"/>
      <c r="E18" s="127" t="str">
        <f t="shared" si="0"/>
        <v/>
      </c>
      <c r="F18" s="124" t="str">
        <f t="shared" si="1"/>
        <v/>
      </c>
      <c r="G18" s="120" t="str">
        <f t="shared" si="2"/>
        <v>否</v>
      </c>
    </row>
    <row r="19" ht="39.95" customHeight="1" spans="1:7">
      <c r="A19" s="115" t="s">
        <v>1505</v>
      </c>
      <c r="B19" s="133">
        <v>9493</v>
      </c>
      <c r="C19" s="133">
        <v>9041</v>
      </c>
      <c r="D19" s="134">
        <v>29008</v>
      </c>
      <c r="E19" s="124">
        <f t="shared" si="0"/>
        <v>3.0557252712525</v>
      </c>
      <c r="F19" s="124">
        <f t="shared" si="1"/>
        <v>3.20849463554916</v>
      </c>
      <c r="G19" s="120" t="str">
        <f t="shared" si="2"/>
        <v>是</v>
      </c>
    </row>
    <row r="20" ht="39.95" customHeight="1" spans="1:7">
      <c r="A20" s="118" t="s">
        <v>1471</v>
      </c>
      <c r="B20" s="135">
        <v>1558</v>
      </c>
      <c r="C20" s="135">
        <v>1680</v>
      </c>
      <c r="D20" s="136">
        <v>23368</v>
      </c>
      <c r="E20" s="127">
        <f t="shared" si="0"/>
        <v>14.9987163029525</v>
      </c>
      <c r="F20" s="127">
        <f t="shared" si="1"/>
        <v>13.9095238095238</v>
      </c>
      <c r="G20" s="120" t="str">
        <f t="shared" si="2"/>
        <v>是</v>
      </c>
    </row>
    <row r="21" ht="39.95" customHeight="1" spans="1:7">
      <c r="A21" s="137" t="s">
        <v>1479</v>
      </c>
      <c r="B21" s="138">
        <f>SUM(B5,B7,B9,B11,B13,B15,B17,B19)</f>
        <v>57994</v>
      </c>
      <c r="C21" s="138">
        <f>SUM(C7,C11,C19)</f>
        <v>43405</v>
      </c>
      <c r="D21" s="139">
        <f>SUM(D7,D11,D19,D13)</f>
        <v>63042</v>
      </c>
      <c r="E21" s="124">
        <f t="shared" si="0"/>
        <v>1.0870434872573</v>
      </c>
      <c r="F21" s="124">
        <f t="shared" si="1"/>
        <v>1.4524133164382</v>
      </c>
      <c r="G21" s="120" t="str">
        <f t="shared" si="2"/>
        <v>是</v>
      </c>
    </row>
    <row r="22" ht="39.95" customHeight="1" spans="1:7">
      <c r="A22" s="118" t="s">
        <v>1480</v>
      </c>
      <c r="B22" s="140">
        <f>SUM(B6,B8,B10,B12,B14,B16,B18,B20)</f>
        <v>45798</v>
      </c>
      <c r="C22" s="140">
        <f>SUM(C6+C8+C12+C14+C16+C18+C20)</f>
        <v>36022</v>
      </c>
      <c r="D22" s="141">
        <f>SUM(D8,D12,D20)</f>
        <v>55503</v>
      </c>
      <c r="E22" s="127">
        <f t="shared" si="0"/>
        <v>1.21190881697891</v>
      </c>
      <c r="F22" s="124">
        <f t="shared" si="1"/>
        <v>1.5408083948698</v>
      </c>
      <c r="G22" s="120" t="str">
        <f t="shared" si="2"/>
        <v>是</v>
      </c>
    </row>
    <row r="23" ht="39.95" customHeight="1" spans="1:7">
      <c r="A23" s="115" t="s">
        <v>1096</v>
      </c>
      <c r="B23" s="139">
        <v>144884</v>
      </c>
      <c r="C23" s="139">
        <v>148378.45118</v>
      </c>
      <c r="D23" s="139">
        <v>125217</v>
      </c>
      <c r="E23" s="124">
        <f t="shared" si="0"/>
        <v>0.864256922779603</v>
      </c>
      <c r="F23" s="124">
        <f t="shared" si="1"/>
        <v>0.843902864628891</v>
      </c>
      <c r="G23" s="120" t="str">
        <f t="shared" si="2"/>
        <v>是</v>
      </c>
    </row>
    <row r="24" ht="39.95" customHeight="1" spans="1:7">
      <c r="A24" s="115" t="s">
        <v>1420</v>
      </c>
      <c r="B24" s="139">
        <v>1073</v>
      </c>
      <c r="C24" s="139">
        <v>796</v>
      </c>
      <c r="D24" s="139">
        <v>856</v>
      </c>
      <c r="E24" s="124">
        <f t="shared" si="0"/>
        <v>0.797763280521901</v>
      </c>
      <c r="F24" s="124">
        <f t="shared" si="1"/>
        <v>1.07537688442211</v>
      </c>
      <c r="G24" s="120" t="str">
        <f t="shared" si="2"/>
        <v>是</v>
      </c>
    </row>
    <row r="25" ht="39.95" customHeight="1" spans="1:7">
      <c r="A25" s="137" t="s">
        <v>1481</v>
      </c>
      <c r="B25" s="134">
        <f>SUM(B21,B23,B24)</f>
        <v>203951</v>
      </c>
      <c r="C25" s="134">
        <f>C21+C23+C24</f>
        <v>192579.45118</v>
      </c>
      <c r="D25" s="134">
        <f>D21+D23+D24</f>
        <v>189115</v>
      </c>
      <c r="E25" s="124">
        <f t="shared" si="0"/>
        <v>0.927257037229531</v>
      </c>
      <c r="F25" s="124">
        <f t="shared" si="1"/>
        <v>0.982010275972996</v>
      </c>
      <c r="G25" s="120" t="str">
        <f t="shared" si="2"/>
        <v>是</v>
      </c>
    </row>
  </sheetData>
  <mergeCells count="5">
    <mergeCell ref="A1:F1"/>
    <mergeCell ref="C3:D3"/>
    <mergeCell ref="E3:F3"/>
    <mergeCell ref="A3:A4"/>
    <mergeCell ref="B3:B4"/>
  </mergeCells>
  <conditionalFormatting sqref="B9:F10">
    <cfRule type="cellIs" dxfId="3" priority="5" stopIfTrue="1" operator="lessThan">
      <formula>0</formula>
    </cfRule>
    <cfRule type="cellIs" dxfId="3" priority="3" stopIfTrue="1" operator="lessThan">
      <formula>0</formula>
    </cfRule>
  </conditionalFormatting>
  <conditionalFormatting sqref="B17:F18">
    <cfRule type="cellIs" dxfId="3" priority="6" stopIfTrue="1" operator="lessThan">
      <formula>0</formula>
    </cfRule>
    <cfRule type="cellIs" dxfId="3" priority="2" stopIfTrue="1" operator="lessThan">
      <formula>0</formula>
    </cfRule>
  </conditionalFormatting>
  <conditionalFormatting sqref="E17:F18">
    <cfRule type="cellIs" dxfId="3" priority="4" stopIfTrue="1" operator="lessThan">
      <formula>0</formula>
    </cfRule>
    <cfRule type="cellIs" dxfId="3" priority="1" stopIfTrue="1" operator="lessThan">
      <formula>0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3" fitToHeight="0" orientation="portrait"/>
  <headerFooter alignWithMargins="0">
    <oddFooter>&amp;C&amp;14-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  <pageSetUpPr fitToPage="1"/>
  </sheetPr>
  <dimension ref="A1:G22"/>
  <sheetViews>
    <sheetView showZeros="0" workbookViewId="0">
      <selection activeCell="C10" sqref="C10"/>
    </sheetView>
  </sheetViews>
  <sheetFormatPr defaultColWidth="9" defaultRowHeight="14.25" outlineLevelCol="6"/>
  <cols>
    <col min="1" max="1" width="53.5" style="15" customWidth="1"/>
    <col min="2" max="3" width="16.625" style="15" customWidth="1"/>
    <col min="4" max="4" width="16.625" style="13" customWidth="1"/>
    <col min="5" max="6" width="14.625" style="15" customWidth="1"/>
    <col min="7" max="7" width="4.625" style="15" customWidth="1"/>
    <col min="8" max="247" width="9" style="15"/>
    <col min="248" max="248" width="46" style="15" customWidth="1"/>
    <col min="249" max="249" width="18.25" style="15" customWidth="1"/>
    <col min="250" max="250" width="17" style="15" customWidth="1"/>
    <col min="251" max="251" width="13.875" style="15" customWidth="1"/>
    <col min="252" max="503" width="9" style="15"/>
    <col min="504" max="504" width="46" style="15" customWidth="1"/>
    <col min="505" max="505" width="18.25" style="15" customWidth="1"/>
    <col min="506" max="506" width="17" style="15" customWidth="1"/>
    <col min="507" max="507" width="13.875" style="15" customWidth="1"/>
    <col min="508" max="759" width="9" style="15"/>
    <col min="760" max="760" width="46" style="15" customWidth="1"/>
    <col min="761" max="761" width="18.25" style="15" customWidth="1"/>
    <col min="762" max="762" width="17" style="15" customWidth="1"/>
    <col min="763" max="763" width="13.875" style="15" customWidth="1"/>
    <col min="764" max="1015" width="9" style="15"/>
    <col min="1016" max="1016" width="46" style="15" customWidth="1"/>
    <col min="1017" max="1017" width="18.25" style="15" customWidth="1"/>
    <col min="1018" max="1018" width="17" style="15" customWidth="1"/>
    <col min="1019" max="1019" width="13.875" style="15" customWidth="1"/>
    <col min="1020" max="1271" width="9" style="15"/>
    <col min="1272" max="1272" width="46" style="15" customWidth="1"/>
    <col min="1273" max="1273" width="18.25" style="15" customWidth="1"/>
    <col min="1274" max="1274" width="17" style="15" customWidth="1"/>
    <col min="1275" max="1275" width="13.875" style="15" customWidth="1"/>
    <col min="1276" max="1527" width="9" style="15"/>
    <col min="1528" max="1528" width="46" style="15" customWidth="1"/>
    <col min="1529" max="1529" width="18.25" style="15" customWidth="1"/>
    <col min="1530" max="1530" width="17" style="15" customWidth="1"/>
    <col min="1531" max="1531" width="13.875" style="15" customWidth="1"/>
    <col min="1532" max="1783" width="9" style="15"/>
    <col min="1784" max="1784" width="46" style="15" customWidth="1"/>
    <col min="1785" max="1785" width="18.25" style="15" customWidth="1"/>
    <col min="1786" max="1786" width="17" style="15" customWidth="1"/>
    <col min="1787" max="1787" width="13.875" style="15" customWidth="1"/>
    <col min="1788" max="2039" width="9" style="15"/>
    <col min="2040" max="2040" width="46" style="15" customWidth="1"/>
    <col min="2041" max="2041" width="18.25" style="15" customWidth="1"/>
    <col min="2042" max="2042" width="17" style="15" customWidth="1"/>
    <col min="2043" max="2043" width="13.875" style="15" customWidth="1"/>
    <col min="2044" max="2295" width="9" style="15"/>
    <col min="2296" max="2296" width="46" style="15" customWidth="1"/>
    <col min="2297" max="2297" width="18.25" style="15" customWidth="1"/>
    <col min="2298" max="2298" width="17" style="15" customWidth="1"/>
    <col min="2299" max="2299" width="13.875" style="15" customWidth="1"/>
    <col min="2300" max="2551" width="9" style="15"/>
    <col min="2552" max="2552" width="46" style="15" customWidth="1"/>
    <col min="2553" max="2553" width="18.25" style="15" customWidth="1"/>
    <col min="2554" max="2554" width="17" style="15" customWidth="1"/>
    <col min="2555" max="2555" width="13.875" style="15" customWidth="1"/>
    <col min="2556" max="2807" width="9" style="15"/>
    <col min="2808" max="2808" width="46" style="15" customWidth="1"/>
    <col min="2809" max="2809" width="18.25" style="15" customWidth="1"/>
    <col min="2810" max="2810" width="17" style="15" customWidth="1"/>
    <col min="2811" max="2811" width="13.875" style="15" customWidth="1"/>
    <col min="2812" max="3063" width="9" style="15"/>
    <col min="3064" max="3064" width="46" style="15" customWidth="1"/>
    <col min="3065" max="3065" width="18.25" style="15" customWidth="1"/>
    <col min="3066" max="3066" width="17" style="15" customWidth="1"/>
    <col min="3067" max="3067" width="13.875" style="15" customWidth="1"/>
    <col min="3068" max="3319" width="9" style="15"/>
    <col min="3320" max="3320" width="46" style="15" customWidth="1"/>
    <col min="3321" max="3321" width="18.25" style="15" customWidth="1"/>
    <col min="3322" max="3322" width="17" style="15" customWidth="1"/>
    <col min="3323" max="3323" width="13.875" style="15" customWidth="1"/>
    <col min="3324" max="3575" width="9" style="15"/>
    <col min="3576" max="3576" width="46" style="15" customWidth="1"/>
    <col min="3577" max="3577" width="18.25" style="15" customWidth="1"/>
    <col min="3578" max="3578" width="17" style="15" customWidth="1"/>
    <col min="3579" max="3579" width="13.875" style="15" customWidth="1"/>
    <col min="3580" max="3831" width="9" style="15"/>
    <col min="3832" max="3832" width="46" style="15" customWidth="1"/>
    <col min="3833" max="3833" width="18.25" style="15" customWidth="1"/>
    <col min="3834" max="3834" width="17" style="15" customWidth="1"/>
    <col min="3835" max="3835" width="13.875" style="15" customWidth="1"/>
    <col min="3836" max="4087" width="9" style="15"/>
    <col min="4088" max="4088" width="46" style="15" customWidth="1"/>
    <col min="4089" max="4089" width="18.25" style="15" customWidth="1"/>
    <col min="4090" max="4090" width="17" style="15" customWidth="1"/>
    <col min="4091" max="4091" width="13.875" style="15" customWidth="1"/>
    <col min="4092" max="4343" width="9" style="15"/>
    <col min="4344" max="4344" width="46" style="15" customWidth="1"/>
    <col min="4345" max="4345" width="18.25" style="15" customWidth="1"/>
    <col min="4346" max="4346" width="17" style="15" customWidth="1"/>
    <col min="4347" max="4347" width="13.875" style="15" customWidth="1"/>
    <col min="4348" max="4599" width="9" style="15"/>
    <col min="4600" max="4600" width="46" style="15" customWidth="1"/>
    <col min="4601" max="4601" width="18.25" style="15" customWidth="1"/>
    <col min="4602" max="4602" width="17" style="15" customWidth="1"/>
    <col min="4603" max="4603" width="13.875" style="15" customWidth="1"/>
    <col min="4604" max="4855" width="9" style="15"/>
    <col min="4856" max="4856" width="46" style="15" customWidth="1"/>
    <col min="4857" max="4857" width="18.25" style="15" customWidth="1"/>
    <col min="4858" max="4858" width="17" style="15" customWidth="1"/>
    <col min="4859" max="4859" width="13.875" style="15" customWidth="1"/>
    <col min="4860" max="5111" width="9" style="15"/>
    <col min="5112" max="5112" width="46" style="15" customWidth="1"/>
    <col min="5113" max="5113" width="18.25" style="15" customWidth="1"/>
    <col min="5114" max="5114" width="17" style="15" customWidth="1"/>
    <col min="5115" max="5115" width="13.875" style="15" customWidth="1"/>
    <col min="5116" max="5367" width="9" style="15"/>
    <col min="5368" max="5368" width="46" style="15" customWidth="1"/>
    <col min="5369" max="5369" width="18.25" style="15" customWidth="1"/>
    <col min="5370" max="5370" width="17" style="15" customWidth="1"/>
    <col min="5371" max="5371" width="13.875" style="15" customWidth="1"/>
    <col min="5372" max="5623" width="9" style="15"/>
    <col min="5624" max="5624" width="46" style="15" customWidth="1"/>
    <col min="5625" max="5625" width="18.25" style="15" customWidth="1"/>
    <col min="5626" max="5626" width="17" style="15" customWidth="1"/>
    <col min="5627" max="5627" width="13.875" style="15" customWidth="1"/>
    <col min="5628" max="5879" width="9" style="15"/>
    <col min="5880" max="5880" width="46" style="15" customWidth="1"/>
    <col min="5881" max="5881" width="18.25" style="15" customWidth="1"/>
    <col min="5882" max="5882" width="17" style="15" customWidth="1"/>
    <col min="5883" max="5883" width="13.875" style="15" customWidth="1"/>
    <col min="5884" max="6135" width="9" style="15"/>
    <col min="6136" max="6136" width="46" style="15" customWidth="1"/>
    <col min="6137" max="6137" width="18.25" style="15" customWidth="1"/>
    <col min="6138" max="6138" width="17" style="15" customWidth="1"/>
    <col min="6139" max="6139" width="13.875" style="15" customWidth="1"/>
    <col min="6140" max="6391" width="9" style="15"/>
    <col min="6392" max="6392" width="46" style="15" customWidth="1"/>
    <col min="6393" max="6393" width="18.25" style="15" customWidth="1"/>
    <col min="6394" max="6394" width="17" style="15" customWidth="1"/>
    <col min="6395" max="6395" width="13.875" style="15" customWidth="1"/>
    <col min="6396" max="6647" width="9" style="15"/>
    <col min="6648" max="6648" width="46" style="15" customWidth="1"/>
    <col min="6649" max="6649" width="18.25" style="15" customWidth="1"/>
    <col min="6650" max="6650" width="17" style="15" customWidth="1"/>
    <col min="6651" max="6651" width="13.875" style="15" customWidth="1"/>
    <col min="6652" max="6903" width="9" style="15"/>
    <col min="6904" max="6904" width="46" style="15" customWidth="1"/>
    <col min="6905" max="6905" width="18.25" style="15" customWidth="1"/>
    <col min="6906" max="6906" width="17" style="15" customWidth="1"/>
    <col min="6907" max="6907" width="13.875" style="15" customWidth="1"/>
    <col min="6908" max="7159" width="9" style="15"/>
    <col min="7160" max="7160" width="46" style="15" customWidth="1"/>
    <col min="7161" max="7161" width="18.25" style="15" customWidth="1"/>
    <col min="7162" max="7162" width="17" style="15" customWidth="1"/>
    <col min="7163" max="7163" width="13.875" style="15" customWidth="1"/>
    <col min="7164" max="7415" width="9" style="15"/>
    <col min="7416" max="7416" width="46" style="15" customWidth="1"/>
    <col min="7417" max="7417" width="18.25" style="15" customWidth="1"/>
    <col min="7418" max="7418" width="17" style="15" customWidth="1"/>
    <col min="7419" max="7419" width="13.875" style="15" customWidth="1"/>
    <col min="7420" max="7671" width="9" style="15"/>
    <col min="7672" max="7672" width="46" style="15" customWidth="1"/>
    <col min="7673" max="7673" width="18.25" style="15" customWidth="1"/>
    <col min="7674" max="7674" width="17" style="15" customWidth="1"/>
    <col min="7675" max="7675" width="13.875" style="15" customWidth="1"/>
    <col min="7676" max="7927" width="9" style="15"/>
    <col min="7928" max="7928" width="46" style="15" customWidth="1"/>
    <col min="7929" max="7929" width="18.25" style="15" customWidth="1"/>
    <col min="7930" max="7930" width="17" style="15" customWidth="1"/>
    <col min="7931" max="7931" width="13.875" style="15" customWidth="1"/>
    <col min="7932" max="8183" width="9" style="15"/>
    <col min="8184" max="8184" width="46" style="15" customWidth="1"/>
    <col min="8185" max="8185" width="18.25" style="15" customWidth="1"/>
    <col min="8186" max="8186" width="17" style="15" customWidth="1"/>
    <col min="8187" max="8187" width="13.875" style="15" customWidth="1"/>
    <col min="8188" max="8439" width="9" style="15"/>
    <col min="8440" max="8440" width="46" style="15" customWidth="1"/>
    <col min="8441" max="8441" width="18.25" style="15" customWidth="1"/>
    <col min="8442" max="8442" width="17" style="15" customWidth="1"/>
    <col min="8443" max="8443" width="13.875" style="15" customWidth="1"/>
    <col min="8444" max="8695" width="9" style="15"/>
    <col min="8696" max="8696" width="46" style="15" customWidth="1"/>
    <col min="8697" max="8697" width="18.25" style="15" customWidth="1"/>
    <col min="8698" max="8698" width="17" style="15" customWidth="1"/>
    <col min="8699" max="8699" width="13.875" style="15" customWidth="1"/>
    <col min="8700" max="8951" width="9" style="15"/>
    <col min="8952" max="8952" width="46" style="15" customWidth="1"/>
    <col min="8953" max="8953" width="18.25" style="15" customWidth="1"/>
    <col min="8954" max="8954" width="17" style="15" customWidth="1"/>
    <col min="8955" max="8955" width="13.875" style="15" customWidth="1"/>
    <col min="8956" max="9207" width="9" style="15"/>
    <col min="9208" max="9208" width="46" style="15" customWidth="1"/>
    <col min="9209" max="9209" width="18.25" style="15" customWidth="1"/>
    <col min="9210" max="9210" width="17" style="15" customWidth="1"/>
    <col min="9211" max="9211" width="13.875" style="15" customWidth="1"/>
    <col min="9212" max="9463" width="9" style="15"/>
    <col min="9464" max="9464" width="46" style="15" customWidth="1"/>
    <col min="9465" max="9465" width="18.25" style="15" customWidth="1"/>
    <col min="9466" max="9466" width="17" style="15" customWidth="1"/>
    <col min="9467" max="9467" width="13.875" style="15" customWidth="1"/>
    <col min="9468" max="9719" width="9" style="15"/>
    <col min="9720" max="9720" width="46" style="15" customWidth="1"/>
    <col min="9721" max="9721" width="18.25" style="15" customWidth="1"/>
    <col min="9722" max="9722" width="17" style="15" customWidth="1"/>
    <col min="9723" max="9723" width="13.875" style="15" customWidth="1"/>
    <col min="9724" max="9975" width="9" style="15"/>
    <col min="9976" max="9976" width="46" style="15" customWidth="1"/>
    <col min="9977" max="9977" width="18.25" style="15" customWidth="1"/>
    <col min="9978" max="9978" width="17" style="15" customWidth="1"/>
    <col min="9979" max="9979" width="13.875" style="15" customWidth="1"/>
    <col min="9980" max="10231" width="9" style="15"/>
    <col min="10232" max="10232" width="46" style="15" customWidth="1"/>
    <col min="10233" max="10233" width="18.25" style="15" customWidth="1"/>
    <col min="10234" max="10234" width="17" style="15" customWidth="1"/>
    <col min="10235" max="10235" width="13.875" style="15" customWidth="1"/>
    <col min="10236" max="10487" width="9" style="15"/>
    <col min="10488" max="10488" width="46" style="15" customWidth="1"/>
    <col min="10489" max="10489" width="18.25" style="15" customWidth="1"/>
    <col min="10490" max="10490" width="17" style="15" customWidth="1"/>
    <col min="10491" max="10491" width="13.875" style="15" customWidth="1"/>
    <col min="10492" max="10743" width="9" style="15"/>
    <col min="10744" max="10744" width="46" style="15" customWidth="1"/>
    <col min="10745" max="10745" width="18.25" style="15" customWidth="1"/>
    <col min="10746" max="10746" width="17" style="15" customWidth="1"/>
    <col min="10747" max="10747" width="13.875" style="15" customWidth="1"/>
    <col min="10748" max="10999" width="9" style="15"/>
    <col min="11000" max="11000" width="46" style="15" customWidth="1"/>
    <col min="11001" max="11001" width="18.25" style="15" customWidth="1"/>
    <col min="11002" max="11002" width="17" style="15" customWidth="1"/>
    <col min="11003" max="11003" width="13.875" style="15" customWidth="1"/>
    <col min="11004" max="11255" width="9" style="15"/>
    <col min="11256" max="11256" width="46" style="15" customWidth="1"/>
    <col min="11257" max="11257" width="18.25" style="15" customWidth="1"/>
    <col min="11258" max="11258" width="17" style="15" customWidth="1"/>
    <col min="11259" max="11259" width="13.875" style="15" customWidth="1"/>
    <col min="11260" max="11511" width="9" style="15"/>
    <col min="11512" max="11512" width="46" style="15" customWidth="1"/>
    <col min="11513" max="11513" width="18.25" style="15" customWidth="1"/>
    <col min="11514" max="11514" width="17" style="15" customWidth="1"/>
    <col min="11515" max="11515" width="13.875" style="15" customWidth="1"/>
    <col min="11516" max="11767" width="9" style="15"/>
    <col min="11768" max="11768" width="46" style="15" customWidth="1"/>
    <col min="11769" max="11769" width="18.25" style="15" customWidth="1"/>
    <col min="11770" max="11770" width="17" style="15" customWidth="1"/>
    <col min="11771" max="11771" width="13.875" style="15" customWidth="1"/>
    <col min="11772" max="12023" width="9" style="15"/>
    <col min="12024" max="12024" width="46" style="15" customWidth="1"/>
    <col min="12025" max="12025" width="18.25" style="15" customWidth="1"/>
    <col min="12026" max="12026" width="17" style="15" customWidth="1"/>
    <col min="12027" max="12027" width="13.875" style="15" customWidth="1"/>
    <col min="12028" max="12279" width="9" style="15"/>
    <col min="12280" max="12280" width="46" style="15" customWidth="1"/>
    <col min="12281" max="12281" width="18.25" style="15" customWidth="1"/>
    <col min="12282" max="12282" width="17" style="15" customWidth="1"/>
    <col min="12283" max="12283" width="13.875" style="15" customWidth="1"/>
    <col min="12284" max="12535" width="9" style="15"/>
    <col min="12536" max="12536" width="46" style="15" customWidth="1"/>
    <col min="12537" max="12537" width="18.25" style="15" customWidth="1"/>
    <col min="12538" max="12538" width="17" style="15" customWidth="1"/>
    <col min="12539" max="12539" width="13.875" style="15" customWidth="1"/>
    <col min="12540" max="12791" width="9" style="15"/>
    <col min="12792" max="12792" width="46" style="15" customWidth="1"/>
    <col min="12793" max="12793" width="18.25" style="15" customWidth="1"/>
    <col min="12794" max="12794" width="17" style="15" customWidth="1"/>
    <col min="12795" max="12795" width="13.875" style="15" customWidth="1"/>
    <col min="12796" max="13047" width="9" style="15"/>
    <col min="13048" max="13048" width="46" style="15" customWidth="1"/>
    <col min="13049" max="13049" width="18.25" style="15" customWidth="1"/>
    <col min="13050" max="13050" width="17" style="15" customWidth="1"/>
    <col min="13051" max="13051" width="13.875" style="15" customWidth="1"/>
    <col min="13052" max="13303" width="9" style="15"/>
    <col min="13304" max="13304" width="46" style="15" customWidth="1"/>
    <col min="13305" max="13305" width="18.25" style="15" customWidth="1"/>
    <col min="13306" max="13306" width="17" style="15" customWidth="1"/>
    <col min="13307" max="13307" width="13.875" style="15" customWidth="1"/>
    <col min="13308" max="13559" width="9" style="15"/>
    <col min="13560" max="13560" width="46" style="15" customWidth="1"/>
    <col min="13561" max="13561" width="18.25" style="15" customWidth="1"/>
    <col min="13562" max="13562" width="17" style="15" customWidth="1"/>
    <col min="13563" max="13563" width="13.875" style="15" customWidth="1"/>
    <col min="13564" max="13815" width="9" style="15"/>
    <col min="13816" max="13816" width="46" style="15" customWidth="1"/>
    <col min="13817" max="13817" width="18.25" style="15" customWidth="1"/>
    <col min="13818" max="13818" width="17" style="15" customWidth="1"/>
    <col min="13819" max="13819" width="13.875" style="15" customWidth="1"/>
    <col min="13820" max="14071" width="9" style="15"/>
    <col min="14072" max="14072" width="46" style="15" customWidth="1"/>
    <col min="14073" max="14073" width="18.25" style="15" customWidth="1"/>
    <col min="14074" max="14074" width="17" style="15" customWidth="1"/>
    <col min="14075" max="14075" width="13.875" style="15" customWidth="1"/>
    <col min="14076" max="14327" width="9" style="15"/>
    <col min="14328" max="14328" width="46" style="15" customWidth="1"/>
    <col min="14329" max="14329" width="18.25" style="15" customWidth="1"/>
    <col min="14330" max="14330" width="17" style="15" customWidth="1"/>
    <col min="14331" max="14331" width="13.875" style="15" customWidth="1"/>
    <col min="14332" max="14583" width="9" style="15"/>
    <col min="14584" max="14584" width="46" style="15" customWidth="1"/>
    <col min="14585" max="14585" width="18.25" style="15" customWidth="1"/>
    <col min="14586" max="14586" width="17" style="15" customWidth="1"/>
    <col min="14587" max="14587" width="13.875" style="15" customWidth="1"/>
    <col min="14588" max="14839" width="9" style="15"/>
    <col min="14840" max="14840" width="46" style="15" customWidth="1"/>
    <col min="14841" max="14841" width="18.25" style="15" customWidth="1"/>
    <col min="14842" max="14842" width="17" style="15" customWidth="1"/>
    <col min="14843" max="14843" width="13.875" style="15" customWidth="1"/>
    <col min="14844" max="15095" width="9" style="15"/>
    <col min="15096" max="15096" width="46" style="15" customWidth="1"/>
    <col min="15097" max="15097" width="18.25" style="15" customWidth="1"/>
    <col min="15098" max="15098" width="17" style="15" customWidth="1"/>
    <col min="15099" max="15099" width="13.875" style="15" customWidth="1"/>
    <col min="15100" max="15351" width="9" style="15"/>
    <col min="15352" max="15352" width="46" style="15" customWidth="1"/>
    <col min="15353" max="15353" width="18.25" style="15" customWidth="1"/>
    <col min="15354" max="15354" width="17" style="15" customWidth="1"/>
    <col min="15355" max="15355" width="13.875" style="15" customWidth="1"/>
    <col min="15356" max="15607" width="9" style="15"/>
    <col min="15608" max="15608" width="46" style="15" customWidth="1"/>
    <col min="15609" max="15609" width="18.25" style="15" customWidth="1"/>
    <col min="15610" max="15610" width="17" style="15" customWidth="1"/>
    <col min="15611" max="15611" width="13.875" style="15" customWidth="1"/>
    <col min="15612" max="15863" width="9" style="15"/>
    <col min="15864" max="15864" width="46" style="15" customWidth="1"/>
    <col min="15865" max="15865" width="18.25" style="15" customWidth="1"/>
    <col min="15866" max="15866" width="17" style="15" customWidth="1"/>
    <col min="15867" max="15867" width="13.875" style="15" customWidth="1"/>
    <col min="15868" max="16119" width="9" style="15"/>
    <col min="16120" max="16120" width="46" style="15" customWidth="1"/>
    <col min="16121" max="16121" width="18.25" style="15" customWidth="1"/>
    <col min="16122" max="16122" width="17" style="15" customWidth="1"/>
    <col min="16123" max="16123" width="13.875" style="15" customWidth="1"/>
    <col min="16124" max="16384" width="9" style="15"/>
  </cols>
  <sheetData>
    <row r="1" s="13" customFormat="1" ht="35.1" customHeight="1" spans="1:6">
      <c r="A1" s="16" t="str">
        <f>YEAR(封面!$B$7)-1&amp;"年市级社会保险基金结余决算情况表"</f>
        <v>2018年市级社会保险基金结余决算情况表</v>
      </c>
      <c r="B1" s="16"/>
      <c r="C1" s="16"/>
      <c r="D1" s="16"/>
      <c r="E1" s="16"/>
      <c r="F1" s="16"/>
    </row>
    <row r="2" s="13" customFormat="1" ht="20.1" customHeight="1" spans="1:6">
      <c r="A2" s="18" t="s">
        <v>1506</v>
      </c>
      <c r="B2" s="19"/>
      <c r="C2" s="20"/>
      <c r="E2" s="21" t="s">
        <v>1483</v>
      </c>
      <c r="F2" s="21" t="s">
        <v>1483</v>
      </c>
    </row>
    <row r="3" ht="36" customHeight="1" spans="1:7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3"/>
      <c r="E3" s="22" t="s">
        <v>10</v>
      </c>
      <c r="F3" s="22"/>
      <c r="G3" s="25" t="s">
        <v>11</v>
      </c>
    </row>
    <row r="4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25"/>
    </row>
    <row r="5" ht="48" customHeight="1" spans="1:7">
      <c r="A5" s="115" t="s">
        <v>1484</v>
      </c>
      <c r="B5" s="116">
        <v>6674.476566</v>
      </c>
      <c r="C5" s="116">
        <v>-3741.956683</v>
      </c>
      <c r="D5" s="116">
        <v>13065</v>
      </c>
      <c r="E5" s="117">
        <f>IF(B5&lt;&gt;0,D5/B5,"")</f>
        <v>1.95745686883576</v>
      </c>
      <c r="F5" s="117">
        <f>IF(C5&lt;&gt;0,D5/C5,"")</f>
        <v>-3.49148884041211</v>
      </c>
      <c r="G5" s="15" t="str">
        <f t="shared" ref="G5:G22" si="0">IF(A5&lt;&gt;"",IF(SUM(B5:D5)&lt;&gt;0,"是","否"),"是")</f>
        <v>是</v>
      </c>
    </row>
    <row r="6" ht="48" customHeight="1" spans="1:7">
      <c r="A6" s="118" t="s">
        <v>1485</v>
      </c>
      <c r="B6" s="119">
        <v>35795.448751</v>
      </c>
      <c r="C6" s="119">
        <v>32053</v>
      </c>
      <c r="D6" s="119">
        <v>48860</v>
      </c>
      <c r="E6" s="117">
        <f t="shared" ref="E6:E22" si="1">IF(B6&lt;&gt;0,D6/B6,"")</f>
        <v>1.36497799873608</v>
      </c>
      <c r="F6" s="117">
        <f t="shared" ref="F6:F22" si="2">IF(C6&lt;&gt;0,D6/C6,"")</f>
        <v>1.5243502948242</v>
      </c>
      <c r="G6" s="120" t="str">
        <f t="shared" si="0"/>
        <v>是</v>
      </c>
    </row>
    <row r="7" ht="48" customHeight="1" spans="1:7">
      <c r="A7" s="115" t="s">
        <v>1507</v>
      </c>
      <c r="B7" s="116">
        <v>-484.312283</v>
      </c>
      <c r="C7" s="116">
        <v>3641</v>
      </c>
      <c r="D7" s="116">
        <v>4744</v>
      </c>
      <c r="E7" s="117">
        <f t="shared" si="1"/>
        <v>-9.79533281835018</v>
      </c>
      <c r="F7" s="117">
        <f t="shared" si="2"/>
        <v>1.30293875308981</v>
      </c>
      <c r="G7" s="120" t="str">
        <f t="shared" si="0"/>
        <v>是</v>
      </c>
    </row>
    <row r="8" ht="48" customHeight="1" spans="1:7">
      <c r="A8" s="118" t="s">
        <v>1487</v>
      </c>
      <c r="B8" s="119">
        <v>4004.489138</v>
      </c>
      <c r="C8" s="119">
        <v>7646</v>
      </c>
      <c r="D8" s="119">
        <v>8748</v>
      </c>
      <c r="E8" s="117">
        <f t="shared" si="1"/>
        <v>2.18454831528625</v>
      </c>
      <c r="F8" s="117">
        <f t="shared" si="2"/>
        <v>1.14412764844363</v>
      </c>
      <c r="G8" s="120" t="str">
        <f t="shared" si="0"/>
        <v>是</v>
      </c>
    </row>
    <row r="9" ht="48" customHeight="1" spans="1:7">
      <c r="A9" s="115" t="s">
        <v>1488</v>
      </c>
      <c r="B9" s="116">
        <v>3702.057383</v>
      </c>
      <c r="C9" s="116">
        <v>2055.528232</v>
      </c>
      <c r="D9" s="116">
        <v>2970</v>
      </c>
      <c r="E9" s="117">
        <f t="shared" si="1"/>
        <v>0.802256608349282</v>
      </c>
      <c r="F9" s="117">
        <f t="shared" si="2"/>
        <v>1.44488407104496</v>
      </c>
      <c r="G9" s="120" t="str">
        <f t="shared" si="0"/>
        <v>是</v>
      </c>
    </row>
    <row r="10" ht="48" customHeight="1" spans="1:7">
      <c r="A10" s="118" t="s">
        <v>1489</v>
      </c>
      <c r="B10" s="119">
        <v>35745.581678</v>
      </c>
      <c r="C10" s="119">
        <v>37801</v>
      </c>
      <c r="D10" s="119">
        <v>38715</v>
      </c>
      <c r="E10" s="117">
        <f t="shared" si="1"/>
        <v>1.08307091905089</v>
      </c>
      <c r="F10" s="117">
        <f t="shared" si="2"/>
        <v>1.02417925451708</v>
      </c>
      <c r="G10" s="120" t="str">
        <f t="shared" si="0"/>
        <v>是</v>
      </c>
    </row>
    <row r="11" ht="48" customHeight="1" spans="1:7">
      <c r="A11" s="115" t="s">
        <v>1490</v>
      </c>
      <c r="B11" s="116">
        <v>2041.419797</v>
      </c>
      <c r="C11" s="116">
        <v>7560.233724</v>
      </c>
      <c r="D11" s="116">
        <v>12287</v>
      </c>
      <c r="E11" s="117">
        <f t="shared" si="1"/>
        <v>6.01885022279913</v>
      </c>
      <c r="F11" s="117">
        <f t="shared" si="2"/>
        <v>1.62521430534546</v>
      </c>
      <c r="G11" s="120" t="str">
        <f t="shared" si="0"/>
        <v>是</v>
      </c>
    </row>
    <row r="12" ht="48" customHeight="1" spans="1:7">
      <c r="A12" s="118" t="s">
        <v>1491</v>
      </c>
      <c r="B12" s="119">
        <v>7207.317229</v>
      </c>
      <c r="C12" s="119">
        <v>14768</v>
      </c>
      <c r="D12" s="119">
        <v>19493</v>
      </c>
      <c r="E12" s="117">
        <f t="shared" si="1"/>
        <v>2.70461246267422</v>
      </c>
      <c r="F12" s="117">
        <f t="shared" si="2"/>
        <v>1.31994853737811</v>
      </c>
      <c r="G12" s="120" t="str">
        <f t="shared" si="0"/>
        <v>是</v>
      </c>
    </row>
    <row r="13" ht="48" customHeight="1" spans="1:7">
      <c r="A13" s="115" t="s">
        <v>1508</v>
      </c>
      <c r="B13" s="116">
        <v>-209.342725</v>
      </c>
      <c r="C13" s="116">
        <v>-666.220096999999</v>
      </c>
      <c r="D13" s="116">
        <v>222</v>
      </c>
      <c r="E13" s="117">
        <f t="shared" si="1"/>
        <v>-1.06046197688503</v>
      </c>
      <c r="F13" s="117">
        <f t="shared" si="2"/>
        <v>-0.333223211067438</v>
      </c>
      <c r="G13" s="120" t="str">
        <f t="shared" si="0"/>
        <v>是</v>
      </c>
    </row>
    <row r="14" ht="48" customHeight="1" spans="1:7">
      <c r="A14" s="118" t="s">
        <v>1493</v>
      </c>
      <c r="B14" s="119">
        <v>4137.745855</v>
      </c>
      <c r="C14" s="119">
        <v>3472</v>
      </c>
      <c r="D14" s="119">
        <v>4360</v>
      </c>
      <c r="E14" s="117">
        <f t="shared" si="1"/>
        <v>1.0537138221603</v>
      </c>
      <c r="F14" s="117">
        <f t="shared" si="2"/>
        <v>1.25576036866359</v>
      </c>
      <c r="G14" s="120" t="str">
        <f t="shared" si="0"/>
        <v>是</v>
      </c>
    </row>
    <row r="15" ht="48" customHeight="1" spans="1:7">
      <c r="A15" s="115" t="s">
        <v>1494</v>
      </c>
      <c r="B15" s="116">
        <v>492.749386</v>
      </c>
      <c r="C15" s="116">
        <v>89.3366939999996</v>
      </c>
      <c r="D15" s="116">
        <v>1001</v>
      </c>
      <c r="E15" s="117">
        <f t="shared" si="1"/>
        <v>2.03145864498348</v>
      </c>
      <c r="F15" s="117">
        <f t="shared" si="2"/>
        <v>11.2048023626216</v>
      </c>
      <c r="G15" s="120" t="str">
        <f t="shared" si="0"/>
        <v>是</v>
      </c>
    </row>
    <row r="16" ht="48" customHeight="1" spans="1:7">
      <c r="A16" s="118" t="s">
        <v>1495</v>
      </c>
      <c r="B16" s="119">
        <v>942.000066</v>
      </c>
      <c r="C16" s="119">
        <v>1031</v>
      </c>
      <c r="D16" s="119">
        <v>1943</v>
      </c>
      <c r="E16" s="117">
        <f t="shared" si="1"/>
        <v>2.062632551875</v>
      </c>
      <c r="F16" s="117">
        <f t="shared" si="2"/>
        <v>1.88457807953443</v>
      </c>
      <c r="G16" s="120" t="str">
        <f t="shared" si="0"/>
        <v>是</v>
      </c>
    </row>
    <row r="17" ht="48" customHeight="1" spans="1:7">
      <c r="A17" s="115" t="s">
        <v>1496</v>
      </c>
      <c r="B17" s="61"/>
      <c r="C17" s="61"/>
      <c r="D17" s="62"/>
      <c r="E17" s="117" t="str">
        <f t="shared" si="1"/>
        <v/>
      </c>
      <c r="F17" s="117" t="str">
        <f t="shared" si="2"/>
        <v/>
      </c>
      <c r="G17" s="120" t="str">
        <f t="shared" si="0"/>
        <v>否</v>
      </c>
    </row>
    <row r="18" ht="48" customHeight="1" spans="1:7">
      <c r="A18" s="118" t="s">
        <v>1497</v>
      </c>
      <c r="B18" s="61"/>
      <c r="C18" s="61"/>
      <c r="D18" s="62"/>
      <c r="E18" s="117" t="str">
        <f t="shared" si="1"/>
        <v/>
      </c>
      <c r="F18" s="117" t="str">
        <f t="shared" si="2"/>
        <v/>
      </c>
      <c r="G18" s="120" t="str">
        <f t="shared" si="0"/>
        <v>否</v>
      </c>
    </row>
    <row r="19" ht="48" customHeight="1" spans="1:7">
      <c r="A19" s="115" t="s">
        <v>1509</v>
      </c>
      <c r="B19" s="116">
        <v>61907.467386</v>
      </c>
      <c r="C19" s="116">
        <v>20175</v>
      </c>
      <c r="D19" s="116">
        <v>22772</v>
      </c>
      <c r="E19" s="117">
        <f t="shared" si="1"/>
        <v>0.36783930859284</v>
      </c>
      <c r="F19" s="117">
        <f t="shared" si="2"/>
        <v>1.12872366790582</v>
      </c>
      <c r="G19" s="120" t="str">
        <f t="shared" si="0"/>
        <v>是</v>
      </c>
    </row>
    <row r="20" ht="48" customHeight="1" spans="1:7">
      <c r="A20" s="118" t="s">
        <v>1499</v>
      </c>
      <c r="B20" s="119">
        <v>69201.238245</v>
      </c>
      <c r="C20" s="119">
        <v>89376</v>
      </c>
      <c r="D20" s="119">
        <v>91973</v>
      </c>
      <c r="E20" s="117">
        <f t="shared" si="1"/>
        <v>1.32906581345234</v>
      </c>
      <c r="F20" s="117">
        <f t="shared" si="2"/>
        <v>1.02905701754386</v>
      </c>
      <c r="G20" s="120" t="str">
        <f t="shared" si="0"/>
        <v>是</v>
      </c>
    </row>
    <row r="21" ht="48" customHeight="1" spans="1:7">
      <c r="A21" s="115" t="s">
        <v>1500</v>
      </c>
      <c r="B21" s="116">
        <v>74124.51551</v>
      </c>
      <c r="C21" s="116">
        <v>29112.468341</v>
      </c>
      <c r="D21" s="116">
        <f>SUM(D19,D15,D13,D11,D9,D7,D5)</f>
        <v>57061</v>
      </c>
      <c r="E21" s="117">
        <f t="shared" si="1"/>
        <v>0.769799297943499</v>
      </c>
      <c r="F21" s="117">
        <f t="shared" si="2"/>
        <v>1.9600193062173</v>
      </c>
      <c r="G21" s="120" t="str">
        <f t="shared" si="0"/>
        <v>是</v>
      </c>
    </row>
    <row r="22" ht="48" customHeight="1" spans="1:7">
      <c r="A22" s="115" t="s">
        <v>1501</v>
      </c>
      <c r="B22" s="116">
        <v>157033.820962</v>
      </c>
      <c r="C22" s="116">
        <v>186147</v>
      </c>
      <c r="D22" s="116">
        <f>SUM(D6,D8,D10,D12,D14,D16,D20)</f>
        <v>214092</v>
      </c>
      <c r="E22" s="117">
        <f t="shared" si="1"/>
        <v>1.36334961913591</v>
      </c>
      <c r="F22" s="117">
        <f t="shared" si="2"/>
        <v>1.15012328965817</v>
      </c>
      <c r="G22" s="120" t="str">
        <f t="shared" si="0"/>
        <v>是</v>
      </c>
    </row>
  </sheetData>
  <mergeCells count="5">
    <mergeCell ref="A1:F1"/>
    <mergeCell ref="C3:D3"/>
    <mergeCell ref="E3:F3"/>
    <mergeCell ref="A3:A4"/>
    <mergeCell ref="B3:B4"/>
  </mergeCells>
  <conditionalFormatting sqref="B17:F18">
    <cfRule type="cellIs" dxfId="3" priority="2" stopIfTrue="1" operator="lessThan">
      <formula>0</formula>
    </cfRule>
  </conditionalFormatting>
  <conditionalFormatting sqref="D17:D18 B20:D20">
    <cfRule type="cellIs" dxfId="3" priority="1" stopIfTrue="1" operator="lessThan">
      <formula>0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69" fitToHeight="0" orientation="portrait"/>
  <headerFooter alignWithMargins="0"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91"/>
  <sheetViews>
    <sheetView workbookViewId="0">
      <selection activeCell="A23" sqref="A23"/>
    </sheetView>
  </sheetViews>
  <sheetFormatPr defaultColWidth="9" defaultRowHeight="14.25"/>
  <cols>
    <col min="1" max="1" width="90.75" style="393" customWidth="1"/>
    <col min="2" max="2" width="4.875" style="393" customWidth="1"/>
    <col min="3" max="3" width="11.5" style="393" customWidth="1"/>
    <col min="4" max="4" width="68.75" style="393" customWidth="1"/>
    <col min="5" max="5" width="4.25" style="393" customWidth="1"/>
    <col min="6" max="6" width="5.5" style="393" customWidth="1"/>
    <col min="7" max="16384" width="9" style="393"/>
  </cols>
  <sheetData>
    <row r="1" ht="35.1" customHeight="1" spans="1:6">
      <c r="A1" s="394" t="s">
        <v>4</v>
      </c>
      <c r="B1" s="394"/>
      <c r="C1" s="395" t="s">
        <v>5</v>
      </c>
      <c r="D1" s="395"/>
      <c r="E1" s="395"/>
      <c r="F1" s="395"/>
    </row>
    <row r="2" ht="20.1" customHeight="1" spans="1:6">
      <c r="A2" s="393" t="s">
        <v>0</v>
      </c>
      <c r="C2" s="396"/>
      <c r="D2" s="396"/>
      <c r="E2" s="396"/>
      <c r="F2" s="396"/>
    </row>
    <row r="3" s="392" customFormat="1" ht="27" customHeight="1" spans="1:6">
      <c r="A3" s="397" t="str">
        <f t="shared" ref="A3:A12" si="0">C3&amp;"、"&amp;D3&amp;"………………………………………………………………"</f>
        <v>表一、2018年临沧市一般公共预算收入决算情况表………………………………………………………………</v>
      </c>
      <c r="B3" s="397">
        <v>1</v>
      </c>
      <c r="C3" s="398" t="str">
        <f>'01'!$B$2</f>
        <v>表一</v>
      </c>
      <c r="D3" s="399" t="str">
        <f>'01'!$B$1</f>
        <v>2018年临沧市一般公共预算收入决算情况表</v>
      </c>
      <c r="E3" s="398">
        <f t="shared" ref="E3:E9" si="1">LEN(D3)</f>
        <v>21</v>
      </c>
      <c r="F3" s="398">
        <v>1</v>
      </c>
    </row>
    <row r="4" s="392" customFormat="1" ht="27" customHeight="1" spans="1:6">
      <c r="A4" s="397" t="str">
        <f t="shared" si="0"/>
        <v>表二、2018年临沧市一般公共预算支出决算情况表………………………………………………………………</v>
      </c>
      <c r="B4" s="397">
        <v>3</v>
      </c>
      <c r="C4" s="398" t="str">
        <f>'02'!$B$2</f>
        <v>表二</v>
      </c>
      <c r="D4" s="399" t="str">
        <f>'02'!$A$1</f>
        <v>2018年临沧市一般公共预算支出决算情况表</v>
      </c>
      <c r="E4" s="398">
        <f t="shared" si="1"/>
        <v>21</v>
      </c>
      <c r="F4" s="398">
        <v>2</v>
      </c>
    </row>
    <row r="5" s="392" customFormat="1" ht="27" customHeight="1" spans="1:6">
      <c r="A5" s="397" t="str">
        <f t="shared" si="0"/>
        <v>表三、2018年临沧市一般公共预算支出决算明细情况表………………………………………………………………</v>
      </c>
      <c r="B5" s="397">
        <v>5</v>
      </c>
      <c r="C5" s="398" t="str">
        <f>'03'!$B$2</f>
        <v>表三</v>
      </c>
      <c r="D5" s="399" t="str">
        <f>'03'!$B$1</f>
        <v>2018年临沧市一般公共预算支出决算明细情况表</v>
      </c>
      <c r="E5" s="398">
        <f t="shared" ref="E5" si="2">LEN(D5)</f>
        <v>23</v>
      </c>
      <c r="F5" s="398">
        <v>3</v>
      </c>
    </row>
    <row r="6" s="392" customFormat="1" ht="27" customHeight="1" spans="1:15">
      <c r="A6" s="397" t="str">
        <f t="shared" si="0"/>
        <v>表四、2018年市级一般公共预算收入决算情况表………………………………………………………………</v>
      </c>
      <c r="B6" s="397">
        <v>37</v>
      </c>
      <c r="C6" s="398" t="str">
        <f>'04'!$B$2</f>
        <v>表四</v>
      </c>
      <c r="D6" s="399" t="str">
        <f>'04'!$B$1</f>
        <v>2018年市级一般公共预算收入决算情况表</v>
      </c>
      <c r="E6" s="398">
        <f t="shared" si="1"/>
        <v>20</v>
      </c>
      <c r="F6" s="398">
        <v>3</v>
      </c>
      <c r="O6" s="392" t="s">
        <v>0</v>
      </c>
    </row>
    <row r="7" s="392" customFormat="1" ht="27" customHeight="1" spans="1:6">
      <c r="A7" s="397" t="str">
        <f t="shared" si="0"/>
        <v>表五、2018年市级一般公共预算支出决算情况表………………………………………………………………</v>
      </c>
      <c r="B7" s="397">
        <v>39</v>
      </c>
      <c r="C7" s="398" t="str">
        <f>'05'!$B$2</f>
        <v>表五</v>
      </c>
      <c r="D7" s="399" t="str">
        <f>'05'!$B$1</f>
        <v>2018年市级一般公共预算支出决算情况表</v>
      </c>
      <c r="E7" s="398">
        <f t="shared" si="1"/>
        <v>20</v>
      </c>
      <c r="F7" s="398">
        <v>30</v>
      </c>
    </row>
    <row r="8" s="392" customFormat="1" ht="27" customHeight="1" spans="1:6">
      <c r="A8" s="397" t="str">
        <f t="shared" si="0"/>
        <v>表六、2018年市级一般公共预算支出决算明细情况表………………………………………………………………</v>
      </c>
      <c r="B8" s="397">
        <v>41</v>
      </c>
      <c r="C8" s="398" t="str">
        <f>'06'!$B$2</f>
        <v>表六</v>
      </c>
      <c r="D8" s="399" t="str">
        <f>'06'!$B$1</f>
        <v>2018年市级一般公共预算支出决算明细情况表</v>
      </c>
      <c r="E8" s="398">
        <f t="shared" si="1"/>
        <v>22</v>
      </c>
      <c r="F8" s="398">
        <v>31</v>
      </c>
    </row>
    <row r="9" s="392" customFormat="1" ht="27" customHeight="1" spans="1:6">
      <c r="A9" s="397" t="str">
        <f t="shared" si="0"/>
        <v>表七、2018年临沧市政府性基金预算收入决算情况表………………………………………………………………</v>
      </c>
      <c r="B9" s="397">
        <v>65</v>
      </c>
      <c r="C9" s="398" t="str">
        <f>'07'!$B$2</f>
        <v>表七</v>
      </c>
      <c r="D9" s="399" t="str">
        <f>'07'!$A$1</f>
        <v>2018年临沧市政府性基金预算收入决算情况表</v>
      </c>
      <c r="E9" s="398">
        <f t="shared" si="1"/>
        <v>22</v>
      </c>
      <c r="F9" s="398">
        <v>32</v>
      </c>
    </row>
    <row r="10" s="392" customFormat="1" ht="27" customHeight="1" spans="1:6">
      <c r="A10" s="397" t="str">
        <f t="shared" si="0"/>
        <v>表八、2018年临沧市政府性基金预算支出决算情况表………………………………………………………………</v>
      </c>
      <c r="B10" s="397">
        <v>66</v>
      </c>
      <c r="C10" s="398" t="str">
        <f>'08'!$B$2</f>
        <v>表八</v>
      </c>
      <c r="D10" s="399" t="str">
        <f>'08'!$A$1</f>
        <v>2018年临沧市政府性基金预算支出决算情况表</v>
      </c>
      <c r="E10" s="398">
        <f t="shared" ref="E10:E12" si="3">LEN(D10)</f>
        <v>22</v>
      </c>
      <c r="F10" s="398">
        <v>53</v>
      </c>
    </row>
    <row r="11" s="392" customFormat="1" ht="27" customHeight="1" spans="1:6">
      <c r="A11" s="397" t="str">
        <f t="shared" si="0"/>
        <v>表九、2018年市级政府性基金预算收入决算情况表………………………………………………………………</v>
      </c>
      <c r="B11" s="397">
        <v>69</v>
      </c>
      <c r="C11" s="398" t="str">
        <f>'09'!$B$2</f>
        <v>表九</v>
      </c>
      <c r="D11" s="399" t="str">
        <f>'09'!$A$1</f>
        <v>2018年市级政府性基金预算收入决算情况表</v>
      </c>
      <c r="E11" s="398">
        <f t="shared" si="3"/>
        <v>21</v>
      </c>
      <c r="F11" s="398">
        <v>54</v>
      </c>
    </row>
    <row r="12" s="392" customFormat="1" ht="27" customHeight="1" spans="1:6">
      <c r="A12" s="397" t="str">
        <f t="shared" si="0"/>
        <v>表十、2018年市级政府性基金预算支出决算情况表………………………………………………………………</v>
      </c>
      <c r="B12" s="397">
        <v>70</v>
      </c>
      <c r="C12" s="398" t="str">
        <f>'10'!$B$2</f>
        <v>表十</v>
      </c>
      <c r="D12" s="399" t="str">
        <f>'10'!$A$1</f>
        <v>2018年市级政府性基金预算支出决算情况表</v>
      </c>
      <c r="E12" s="398">
        <f t="shared" si="3"/>
        <v>21</v>
      </c>
      <c r="F12" s="398">
        <v>55</v>
      </c>
    </row>
    <row r="13" s="392" customFormat="1" ht="27" customHeight="1" spans="1:6">
      <c r="A13" s="397" t="str">
        <f t="shared" ref="A13:A22" si="4">C13&amp;"、"&amp;D13&amp;"………………………………………………………………"</f>
        <v>表十一、2018年临沧市社会保险基金收入决算情况表………………………………………………………………</v>
      </c>
      <c r="B13" s="397">
        <v>72</v>
      </c>
      <c r="C13" s="398" t="str">
        <f>'11'!$A$2</f>
        <v>表十一</v>
      </c>
      <c r="D13" s="399" t="str">
        <f>'11'!$A$1</f>
        <v>2018年临沧市社会保险基金收入决算情况表</v>
      </c>
      <c r="E13" s="398">
        <f t="shared" ref="E13:E18" si="5">LEN(D13)</f>
        <v>21</v>
      </c>
      <c r="F13" s="398">
        <v>56</v>
      </c>
    </row>
    <row r="14" s="392" customFormat="1" ht="27" customHeight="1" spans="1:6">
      <c r="A14" s="397" t="str">
        <f t="shared" si="4"/>
        <v>表十二、2018年临沧市社会保险基金支出决算情况表………………………………………………………………</v>
      </c>
      <c r="B14" s="397">
        <v>74</v>
      </c>
      <c r="C14" s="398" t="str">
        <f>'12'!$A$2</f>
        <v>表十二</v>
      </c>
      <c r="D14" s="399" t="str">
        <f>'12'!$A$1</f>
        <v>2018年临沧市社会保险基金支出决算情况表</v>
      </c>
      <c r="E14" s="398">
        <f t="shared" si="5"/>
        <v>21</v>
      </c>
      <c r="F14" s="398">
        <v>58</v>
      </c>
    </row>
    <row r="15" s="392" customFormat="1" ht="27" customHeight="1" spans="1:6">
      <c r="A15" s="397" t="str">
        <f t="shared" si="4"/>
        <v>表十三、2018年临沧市社会保险基金结余决算情况表………………………………………………………………</v>
      </c>
      <c r="B15" s="397">
        <v>75</v>
      </c>
      <c r="C15" s="398" t="str">
        <f>'13'!$A$2</f>
        <v>表十三</v>
      </c>
      <c r="D15" s="399" t="str">
        <f>'13'!$A$1</f>
        <v>2018年临沧市社会保险基金结余决算情况表</v>
      </c>
      <c r="E15" s="398">
        <f t="shared" si="5"/>
        <v>21</v>
      </c>
      <c r="F15" s="398">
        <v>59</v>
      </c>
    </row>
    <row r="16" s="392" customFormat="1" ht="27" customHeight="1" spans="1:6">
      <c r="A16" s="397" t="str">
        <f t="shared" si="4"/>
        <v>表十四、2018年市级社会保险基金收入决算情况表………………………………………………………………</v>
      </c>
      <c r="B16" s="397">
        <v>76</v>
      </c>
      <c r="C16" s="398" t="str">
        <f>'14'!$A$2</f>
        <v>表十四</v>
      </c>
      <c r="D16" s="399" t="str">
        <f>'14'!$A$1</f>
        <v>2018年市级社会保险基金收入决算情况表</v>
      </c>
      <c r="E16" s="398">
        <f t="shared" si="5"/>
        <v>20</v>
      </c>
      <c r="F16" s="398">
        <v>60</v>
      </c>
    </row>
    <row r="17" s="392" customFormat="1" ht="27" customHeight="1" spans="1:6">
      <c r="A17" s="397" t="str">
        <f t="shared" si="4"/>
        <v>表十五、2018年市级社会保险基金支出决算情况表………………………………………………………………</v>
      </c>
      <c r="B17" s="397">
        <v>78</v>
      </c>
      <c r="C17" s="398" t="str">
        <f>'15'!$A$2</f>
        <v>表十五</v>
      </c>
      <c r="D17" s="399" t="str">
        <f>'15'!$A$1</f>
        <v>2018年市级社会保险基金支出决算情况表</v>
      </c>
      <c r="E17" s="398">
        <f t="shared" si="5"/>
        <v>20</v>
      </c>
      <c r="F17" s="398">
        <v>61</v>
      </c>
    </row>
    <row r="18" s="392" customFormat="1" ht="27" customHeight="1" spans="1:6">
      <c r="A18" s="397" t="str">
        <f t="shared" si="4"/>
        <v>表十六、2018年市级社会保险基金结余决算情况表………………………………………………………………</v>
      </c>
      <c r="B18" s="397">
        <v>79</v>
      </c>
      <c r="C18" s="398" t="str">
        <f>'16'!$A$2</f>
        <v>表十六</v>
      </c>
      <c r="D18" s="399" t="str">
        <f>'16'!$A$1</f>
        <v>2018年市级社会保险基金结余决算情况表</v>
      </c>
      <c r="E18" s="398">
        <f t="shared" si="5"/>
        <v>20</v>
      </c>
      <c r="F18" s="398">
        <v>62</v>
      </c>
    </row>
    <row r="19" s="392" customFormat="1" ht="27" customHeight="1" spans="1:6">
      <c r="A19" s="397" t="str">
        <f t="shared" si="4"/>
        <v>表十七、2018年临沧市国有资本经营预算收入决算情况表………………………………………………………………</v>
      </c>
      <c r="B19" s="397">
        <v>80</v>
      </c>
      <c r="C19" s="398" t="str">
        <f>'17'!$A$2</f>
        <v>表十七</v>
      </c>
      <c r="D19" s="399" t="str">
        <f>'17'!$A$1</f>
        <v>2018年临沧市国有资本经营预算收入决算情况表</v>
      </c>
      <c r="E19" s="398">
        <f t="shared" ref="E19:E22" si="6">LEN(D19)</f>
        <v>23</v>
      </c>
      <c r="F19" s="398">
        <v>63</v>
      </c>
    </row>
    <row r="20" s="392" customFormat="1" ht="27" customHeight="1" spans="1:6">
      <c r="A20" s="397" t="str">
        <f t="shared" si="4"/>
        <v>表十八、2018年临沧市国有资本经营预算支出决算情况表………………………………………………………………</v>
      </c>
      <c r="B20" s="397">
        <v>81</v>
      </c>
      <c r="C20" s="398" t="str">
        <f>'18'!$A$2</f>
        <v>表十八</v>
      </c>
      <c r="D20" s="399" t="str">
        <f>'18'!$A$1</f>
        <v>2018年临沧市国有资本经营预算支出决算情况表</v>
      </c>
      <c r="E20" s="398">
        <f t="shared" si="6"/>
        <v>23</v>
      </c>
      <c r="F20" s="398">
        <v>64</v>
      </c>
    </row>
    <row r="21" s="392" customFormat="1" ht="27" customHeight="1" spans="1:6">
      <c r="A21" s="397" t="str">
        <f t="shared" si="4"/>
        <v>表十九、2018年市级国有资本经营预算收入决算情况表………………………………………………………………</v>
      </c>
      <c r="B21" s="397">
        <v>82</v>
      </c>
      <c r="C21" s="398" t="str">
        <f>'19'!$A$2</f>
        <v>表十九</v>
      </c>
      <c r="D21" s="399" t="str">
        <f>'19'!$A$1</f>
        <v>2018年市级国有资本经营预算收入决算情况表</v>
      </c>
      <c r="E21" s="398">
        <f t="shared" si="6"/>
        <v>22</v>
      </c>
      <c r="F21" s="398">
        <v>65</v>
      </c>
    </row>
    <row r="22" s="392" customFormat="1" ht="27" customHeight="1" spans="1:6">
      <c r="A22" s="397" t="str">
        <f t="shared" si="4"/>
        <v>表二十、2018年市级国有资本经营预算支出决算情况表………………………………………………………………</v>
      </c>
      <c r="B22" s="397">
        <v>83</v>
      </c>
      <c r="C22" s="398" t="str">
        <f>'20'!$A$2</f>
        <v>表二十</v>
      </c>
      <c r="D22" s="399" t="str">
        <f>'20'!$A$1</f>
        <v>2018年市级国有资本经营预算支出决算情况表</v>
      </c>
      <c r="E22" s="398">
        <f t="shared" si="6"/>
        <v>22</v>
      </c>
      <c r="F22" s="398">
        <v>87</v>
      </c>
    </row>
    <row r="1291" hidden="1" spans="7:9">
      <c r="G1291" s="400"/>
      <c r="H1291" s="400"/>
      <c r="I1291" s="401"/>
    </row>
  </sheetData>
  <mergeCells count="2">
    <mergeCell ref="A1:B1"/>
    <mergeCell ref="C1:F1"/>
  </mergeCells>
  <printOptions horizontalCentered="1"/>
  <pageMargins left="0.590277777777778" right="0.590277777777778" top="0.590277777777778" bottom="0.590277777777778" header="0.314583333333333" footer="0.314583333333333"/>
  <pageSetup paperSize="9" scale="90" firstPageNumber="0" orientation="portrait" useFirstPageNumber="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7030A0"/>
    <pageSetUpPr fitToPage="1"/>
  </sheetPr>
  <dimension ref="A1:P54"/>
  <sheetViews>
    <sheetView showZeros="0" workbookViewId="0">
      <selection activeCell="D46" sqref="D46"/>
    </sheetView>
  </sheetViews>
  <sheetFormatPr defaultColWidth="9" defaultRowHeight="14.25"/>
  <cols>
    <col min="1" max="1" width="44.625" style="13" customWidth="1"/>
    <col min="2" max="4" width="16.625" style="13" customWidth="1"/>
    <col min="5" max="6" width="14.625" style="13" customWidth="1"/>
    <col min="7" max="7" width="5.25" style="13" customWidth="1"/>
    <col min="8" max="16384" width="9" style="13"/>
  </cols>
  <sheetData>
    <row r="1" ht="35.1" customHeight="1" spans="1:6">
      <c r="A1" s="16" t="str">
        <f>YEAR(封面!$B$7)-1&amp;"年临沧市国有资本经营预算收入决算情况表"</f>
        <v>2018年临沧市国有资本经营预算收入决算情况表</v>
      </c>
      <c r="B1" s="16"/>
      <c r="C1" s="16"/>
      <c r="D1" s="17"/>
      <c r="E1" s="16"/>
      <c r="F1" s="16"/>
    </row>
    <row r="2" ht="20.1" customHeight="1" spans="1:6">
      <c r="A2" s="18" t="s">
        <v>1510</v>
      </c>
      <c r="B2" s="19"/>
      <c r="C2" s="20"/>
      <c r="E2" s="21" t="s">
        <v>7</v>
      </c>
      <c r="F2" s="98"/>
    </row>
    <row r="3" s="96" customFormat="1" ht="36" customHeight="1" spans="1:6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4"/>
      <c r="E3" s="22" t="s">
        <v>10</v>
      </c>
      <c r="F3" s="22"/>
    </row>
    <row r="4" s="96" customFormat="1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96" t="s">
        <v>11</v>
      </c>
    </row>
    <row r="5" ht="36" customHeight="1" spans="1:7">
      <c r="A5" s="99" t="s">
        <v>1511</v>
      </c>
      <c r="B5" s="100">
        <v>265</v>
      </c>
      <c r="C5" s="100">
        <v>218</v>
      </c>
      <c r="D5" s="100">
        <v>223</v>
      </c>
      <c r="E5" s="101">
        <f t="shared" ref="E5:E54" si="0">IF(B5&lt;&gt;0,D5/B5,"")</f>
        <v>0.841509433962264</v>
      </c>
      <c r="F5" s="102">
        <f t="shared" ref="F5:F54" si="1">IF(C5&lt;&gt;0,D5/C5,"")</f>
        <v>1.02293577981651</v>
      </c>
      <c r="G5" s="31" t="str">
        <f>IF(A5&lt;&gt;"",IF(SUM(B5:D5)&lt;&gt;0,"是","否"),"是")</f>
        <v>是</v>
      </c>
    </row>
    <row r="6" ht="36" customHeight="1" spans="1:16">
      <c r="A6" s="99" t="s">
        <v>1512</v>
      </c>
      <c r="B6" s="100">
        <v>265</v>
      </c>
      <c r="C6" s="100">
        <v>218</v>
      </c>
      <c r="D6" s="100">
        <v>223</v>
      </c>
      <c r="E6" s="101">
        <f t="shared" si="0"/>
        <v>0.841509433962264</v>
      </c>
      <c r="F6" s="102">
        <f t="shared" si="1"/>
        <v>1.02293577981651</v>
      </c>
      <c r="G6" s="31" t="str">
        <f t="shared" ref="G6:G54" si="2">IF(A6&lt;&gt;"",IF(SUM(B6:D6)&lt;&gt;0,"是","否"),"是")</f>
        <v>是</v>
      </c>
      <c r="P6" s="13" t="s">
        <v>0</v>
      </c>
    </row>
    <row r="7" ht="36" hidden="1" customHeight="1" spans="1:7">
      <c r="A7" s="50" t="s">
        <v>1513</v>
      </c>
      <c r="B7" s="103"/>
      <c r="C7" s="103"/>
      <c r="D7" s="103"/>
      <c r="E7" s="104" t="str">
        <f t="shared" si="0"/>
        <v/>
      </c>
      <c r="F7" s="36" t="str">
        <f t="shared" si="1"/>
        <v/>
      </c>
      <c r="G7" s="31" t="str">
        <f t="shared" si="2"/>
        <v>否</v>
      </c>
    </row>
    <row r="8" ht="36" hidden="1" customHeight="1" spans="1:7">
      <c r="A8" s="50" t="s">
        <v>1514</v>
      </c>
      <c r="B8" s="103"/>
      <c r="C8" s="103"/>
      <c r="D8" s="103"/>
      <c r="E8" s="104" t="str">
        <f t="shared" si="0"/>
        <v/>
      </c>
      <c r="F8" s="36" t="str">
        <f t="shared" si="1"/>
        <v/>
      </c>
      <c r="G8" s="31" t="str">
        <f t="shared" si="2"/>
        <v>否</v>
      </c>
    </row>
    <row r="9" ht="36" hidden="1" customHeight="1" spans="1:7">
      <c r="A9" s="50" t="s">
        <v>1515</v>
      </c>
      <c r="B9" s="103"/>
      <c r="C9" s="103"/>
      <c r="D9" s="103"/>
      <c r="E9" s="104" t="str">
        <f t="shared" si="0"/>
        <v/>
      </c>
      <c r="F9" s="36" t="str">
        <f t="shared" si="1"/>
        <v/>
      </c>
      <c r="G9" s="31" t="str">
        <f t="shared" si="2"/>
        <v>否</v>
      </c>
    </row>
    <row r="10" ht="36" hidden="1" customHeight="1" spans="1:7">
      <c r="A10" s="50" t="s">
        <v>1516</v>
      </c>
      <c r="B10" s="103"/>
      <c r="C10" s="103"/>
      <c r="D10" s="103"/>
      <c r="E10" s="104" t="str">
        <f t="shared" si="0"/>
        <v/>
      </c>
      <c r="F10" s="36" t="str">
        <f t="shared" si="1"/>
        <v/>
      </c>
      <c r="G10" s="31" t="str">
        <f t="shared" si="2"/>
        <v>否</v>
      </c>
    </row>
    <row r="11" ht="36" hidden="1" customHeight="1" spans="1:7">
      <c r="A11" s="50" t="s">
        <v>1517</v>
      </c>
      <c r="B11" s="103"/>
      <c r="C11" s="103"/>
      <c r="D11" s="103"/>
      <c r="E11" s="104" t="str">
        <f t="shared" si="0"/>
        <v/>
      </c>
      <c r="F11" s="36" t="str">
        <f t="shared" si="1"/>
        <v/>
      </c>
      <c r="G11" s="31" t="str">
        <f t="shared" si="2"/>
        <v>否</v>
      </c>
    </row>
    <row r="12" ht="36" hidden="1" customHeight="1" spans="1:7">
      <c r="A12" s="50" t="s">
        <v>1518</v>
      </c>
      <c r="B12" s="103"/>
      <c r="C12" s="103"/>
      <c r="D12" s="103"/>
      <c r="E12" s="104" t="str">
        <f t="shared" si="0"/>
        <v/>
      </c>
      <c r="F12" s="36" t="str">
        <f t="shared" si="1"/>
        <v/>
      </c>
      <c r="G12" s="31" t="str">
        <f t="shared" si="2"/>
        <v>否</v>
      </c>
    </row>
    <row r="13" ht="36" hidden="1" customHeight="1" spans="1:7">
      <c r="A13" s="50" t="s">
        <v>1519</v>
      </c>
      <c r="B13" s="103"/>
      <c r="C13" s="103"/>
      <c r="D13" s="103"/>
      <c r="E13" s="104" t="str">
        <f t="shared" si="0"/>
        <v/>
      </c>
      <c r="F13" s="36" t="str">
        <f t="shared" si="1"/>
        <v/>
      </c>
      <c r="G13" s="31" t="str">
        <f t="shared" si="2"/>
        <v>否</v>
      </c>
    </row>
    <row r="14" ht="36" hidden="1" customHeight="1" spans="1:7">
      <c r="A14" s="50" t="s">
        <v>1520</v>
      </c>
      <c r="B14" s="103"/>
      <c r="C14" s="103"/>
      <c r="D14" s="103"/>
      <c r="E14" s="104" t="str">
        <f t="shared" si="0"/>
        <v/>
      </c>
      <c r="F14" s="36" t="str">
        <f t="shared" si="1"/>
        <v/>
      </c>
      <c r="G14" s="31" t="str">
        <f t="shared" si="2"/>
        <v>否</v>
      </c>
    </row>
    <row r="15" ht="36" customHeight="1" spans="1:7">
      <c r="A15" s="105" t="s">
        <v>1521</v>
      </c>
      <c r="B15" s="103">
        <v>78</v>
      </c>
      <c r="C15" s="103">
        <v>95</v>
      </c>
      <c r="D15" s="103">
        <v>75</v>
      </c>
      <c r="E15" s="104">
        <f t="shared" si="0"/>
        <v>0.961538461538462</v>
      </c>
      <c r="F15" s="106">
        <f t="shared" si="1"/>
        <v>0.789473684210526</v>
      </c>
      <c r="G15" s="31" t="str">
        <f t="shared" si="2"/>
        <v>是</v>
      </c>
    </row>
    <row r="16" ht="36" hidden="1" customHeight="1" spans="1:7">
      <c r="A16" s="50" t="s">
        <v>1522</v>
      </c>
      <c r="B16" s="103"/>
      <c r="C16" s="103"/>
      <c r="D16" s="103"/>
      <c r="E16" s="104" t="str">
        <f t="shared" si="0"/>
        <v/>
      </c>
      <c r="F16" s="36" t="str">
        <f t="shared" si="1"/>
        <v/>
      </c>
      <c r="G16" s="31" t="str">
        <f t="shared" si="2"/>
        <v>否</v>
      </c>
    </row>
    <row r="17" ht="36" hidden="1" customHeight="1" spans="1:7">
      <c r="A17" s="50" t="s">
        <v>1523</v>
      </c>
      <c r="B17" s="103"/>
      <c r="C17" s="103"/>
      <c r="D17" s="103"/>
      <c r="E17" s="104" t="str">
        <f t="shared" si="0"/>
        <v/>
      </c>
      <c r="F17" s="36" t="str">
        <f t="shared" si="1"/>
        <v/>
      </c>
      <c r="G17" s="31" t="str">
        <f t="shared" si="2"/>
        <v>否</v>
      </c>
    </row>
    <row r="18" ht="36" customHeight="1" spans="1:7">
      <c r="A18" s="105" t="s">
        <v>1524</v>
      </c>
      <c r="B18" s="103">
        <v>187</v>
      </c>
      <c r="C18" s="103">
        <v>123</v>
      </c>
      <c r="D18" s="103">
        <v>148</v>
      </c>
      <c r="E18" s="104">
        <f t="shared" si="0"/>
        <v>0.79144385026738</v>
      </c>
      <c r="F18" s="106">
        <f t="shared" si="1"/>
        <v>1.20325203252033</v>
      </c>
      <c r="G18" s="31" t="str">
        <f t="shared" si="2"/>
        <v>是</v>
      </c>
    </row>
    <row r="19" ht="36" hidden="1" customHeight="1" spans="1:7">
      <c r="A19" s="50" t="s">
        <v>1525</v>
      </c>
      <c r="B19" s="103"/>
      <c r="C19" s="103"/>
      <c r="D19" s="103"/>
      <c r="E19" s="104" t="str">
        <f t="shared" si="0"/>
        <v/>
      </c>
      <c r="F19" s="36" t="str">
        <f t="shared" si="1"/>
        <v/>
      </c>
      <c r="G19" s="31" t="str">
        <f t="shared" si="2"/>
        <v>否</v>
      </c>
    </row>
    <row r="20" ht="36" hidden="1" customHeight="1" spans="1:7">
      <c r="A20" s="50" t="s">
        <v>1526</v>
      </c>
      <c r="B20" s="103"/>
      <c r="C20" s="103"/>
      <c r="D20" s="103"/>
      <c r="E20" s="104" t="str">
        <f t="shared" si="0"/>
        <v/>
      </c>
      <c r="F20" s="36" t="str">
        <f t="shared" si="1"/>
        <v/>
      </c>
      <c r="G20" s="31" t="str">
        <f t="shared" si="2"/>
        <v>否</v>
      </c>
    </row>
    <row r="21" ht="36" hidden="1" customHeight="1" spans="1:7">
      <c r="A21" s="50" t="s">
        <v>1527</v>
      </c>
      <c r="B21" s="103"/>
      <c r="C21" s="103"/>
      <c r="D21" s="103"/>
      <c r="E21" s="104" t="str">
        <f t="shared" si="0"/>
        <v/>
      </c>
      <c r="F21" s="36" t="str">
        <f t="shared" si="1"/>
        <v/>
      </c>
      <c r="G21" s="31" t="str">
        <f t="shared" si="2"/>
        <v>否</v>
      </c>
    </row>
    <row r="22" ht="36" hidden="1" customHeight="1" spans="1:7">
      <c r="A22" s="50" t="s">
        <v>1528</v>
      </c>
      <c r="B22" s="103"/>
      <c r="C22" s="103"/>
      <c r="D22" s="103"/>
      <c r="E22" s="104" t="str">
        <f t="shared" si="0"/>
        <v/>
      </c>
      <c r="F22" s="36" t="str">
        <f t="shared" si="1"/>
        <v/>
      </c>
      <c r="G22" s="31" t="str">
        <f t="shared" si="2"/>
        <v>否</v>
      </c>
    </row>
    <row r="23" ht="36" hidden="1" customHeight="1" spans="1:7">
      <c r="A23" s="50" t="s">
        <v>1529</v>
      </c>
      <c r="B23" s="103"/>
      <c r="C23" s="103"/>
      <c r="D23" s="103"/>
      <c r="E23" s="104" t="str">
        <f t="shared" si="0"/>
        <v/>
      </c>
      <c r="F23" s="36" t="str">
        <f t="shared" si="1"/>
        <v/>
      </c>
      <c r="G23" s="31" t="str">
        <f t="shared" si="2"/>
        <v>否</v>
      </c>
    </row>
    <row r="24" ht="36" hidden="1" customHeight="1" spans="1:7">
      <c r="A24" s="50" t="s">
        <v>1530</v>
      </c>
      <c r="B24" s="103"/>
      <c r="C24" s="103"/>
      <c r="D24" s="103"/>
      <c r="E24" s="104" t="str">
        <f t="shared" si="0"/>
        <v/>
      </c>
      <c r="F24" s="36" t="str">
        <f t="shared" si="1"/>
        <v/>
      </c>
      <c r="G24" s="31" t="str">
        <f t="shared" si="2"/>
        <v>否</v>
      </c>
    </row>
    <row r="25" ht="36" hidden="1" customHeight="1" spans="1:7">
      <c r="A25" s="50" t="s">
        <v>1531</v>
      </c>
      <c r="B25" s="103"/>
      <c r="C25" s="103"/>
      <c r="D25" s="103"/>
      <c r="E25" s="104" t="str">
        <f t="shared" si="0"/>
        <v/>
      </c>
      <c r="F25" s="36" t="str">
        <f t="shared" si="1"/>
        <v/>
      </c>
      <c r="G25" s="31" t="str">
        <f t="shared" si="2"/>
        <v>否</v>
      </c>
    </row>
    <row r="26" ht="36" hidden="1" customHeight="1" spans="1:7">
      <c r="A26" s="50" t="s">
        <v>1532</v>
      </c>
      <c r="B26" s="103"/>
      <c r="C26" s="103"/>
      <c r="D26" s="103"/>
      <c r="E26" s="104" t="str">
        <f t="shared" si="0"/>
        <v/>
      </c>
      <c r="F26" s="36" t="str">
        <f t="shared" si="1"/>
        <v/>
      </c>
      <c r="G26" s="31" t="str">
        <f t="shared" si="2"/>
        <v>否</v>
      </c>
    </row>
    <row r="27" ht="36" hidden="1" customHeight="1" spans="1:7">
      <c r="A27" s="50" t="s">
        <v>1533</v>
      </c>
      <c r="B27" s="103"/>
      <c r="C27" s="103"/>
      <c r="D27" s="103"/>
      <c r="E27" s="104" t="str">
        <f t="shared" si="0"/>
        <v/>
      </c>
      <c r="F27" s="36" t="str">
        <f t="shared" si="1"/>
        <v/>
      </c>
      <c r="G27" s="31" t="str">
        <f t="shared" si="2"/>
        <v>否</v>
      </c>
    </row>
    <row r="28" ht="36" hidden="1" customHeight="1" spans="1:7">
      <c r="A28" s="50" t="s">
        <v>1534</v>
      </c>
      <c r="B28" s="103"/>
      <c r="C28" s="103"/>
      <c r="D28" s="103"/>
      <c r="E28" s="104" t="str">
        <f t="shared" si="0"/>
        <v/>
      </c>
      <c r="F28" s="36" t="str">
        <f t="shared" si="1"/>
        <v/>
      </c>
      <c r="G28" s="31" t="str">
        <f t="shared" si="2"/>
        <v>否</v>
      </c>
    </row>
    <row r="29" ht="36" hidden="1" customHeight="1" spans="1:7">
      <c r="A29" s="50" t="s">
        <v>1535</v>
      </c>
      <c r="B29" s="103"/>
      <c r="C29" s="103"/>
      <c r="D29" s="103"/>
      <c r="E29" s="104" t="str">
        <f t="shared" si="0"/>
        <v/>
      </c>
      <c r="F29" s="36" t="str">
        <f t="shared" si="1"/>
        <v/>
      </c>
      <c r="G29" s="31" t="str">
        <f t="shared" si="2"/>
        <v>否</v>
      </c>
    </row>
    <row r="30" ht="36" hidden="1" customHeight="1" spans="1:7">
      <c r="A30" s="50" t="s">
        <v>1536</v>
      </c>
      <c r="B30" s="103"/>
      <c r="C30" s="103"/>
      <c r="D30" s="103"/>
      <c r="E30" s="104" t="str">
        <f t="shared" si="0"/>
        <v/>
      </c>
      <c r="F30" s="36" t="str">
        <f t="shared" si="1"/>
        <v/>
      </c>
      <c r="G30" s="31" t="str">
        <f t="shared" si="2"/>
        <v>否</v>
      </c>
    </row>
    <row r="31" ht="36" hidden="1" customHeight="1" spans="1:7">
      <c r="A31" s="50" t="s">
        <v>1537</v>
      </c>
      <c r="B31" s="103"/>
      <c r="C31" s="103"/>
      <c r="D31" s="103"/>
      <c r="E31" s="104" t="str">
        <f t="shared" si="0"/>
        <v/>
      </c>
      <c r="F31" s="36" t="str">
        <f t="shared" si="1"/>
        <v/>
      </c>
      <c r="G31" s="31" t="str">
        <f t="shared" si="2"/>
        <v>否</v>
      </c>
    </row>
    <row r="32" ht="36" hidden="1" customHeight="1" spans="1:7">
      <c r="A32" s="50" t="s">
        <v>1538</v>
      </c>
      <c r="B32" s="103"/>
      <c r="C32" s="103"/>
      <c r="D32" s="103"/>
      <c r="E32" s="104" t="str">
        <f t="shared" si="0"/>
        <v/>
      </c>
      <c r="F32" s="30" t="str">
        <f t="shared" si="1"/>
        <v/>
      </c>
      <c r="G32" s="31" t="str">
        <f t="shared" si="2"/>
        <v>否</v>
      </c>
    </row>
    <row r="33" ht="36" hidden="1" customHeight="1" spans="1:7">
      <c r="A33" s="50" t="s">
        <v>1539</v>
      </c>
      <c r="B33" s="103"/>
      <c r="C33" s="103"/>
      <c r="D33" s="103"/>
      <c r="E33" s="104" t="str">
        <f t="shared" si="0"/>
        <v/>
      </c>
      <c r="F33" s="36" t="str">
        <f t="shared" si="1"/>
        <v/>
      </c>
      <c r="G33" s="31" t="str">
        <f t="shared" si="2"/>
        <v>否</v>
      </c>
    </row>
    <row r="34" ht="36" hidden="1" customHeight="1" spans="1:7">
      <c r="A34" s="50" t="s">
        <v>1540</v>
      </c>
      <c r="B34" s="103"/>
      <c r="C34" s="103"/>
      <c r="D34" s="103"/>
      <c r="E34" s="104" t="str">
        <f t="shared" si="0"/>
        <v/>
      </c>
      <c r="F34" s="36" t="str">
        <f t="shared" si="1"/>
        <v/>
      </c>
      <c r="G34" s="31" t="str">
        <f t="shared" si="2"/>
        <v>否</v>
      </c>
    </row>
    <row r="35" ht="36" hidden="1" customHeight="1" spans="1:7">
      <c r="A35" s="50" t="s">
        <v>1541</v>
      </c>
      <c r="B35" s="103"/>
      <c r="C35" s="103"/>
      <c r="D35" s="103"/>
      <c r="E35" s="104" t="str">
        <f t="shared" si="0"/>
        <v/>
      </c>
      <c r="F35" s="36" t="str">
        <f t="shared" si="1"/>
        <v/>
      </c>
      <c r="G35" s="31" t="str">
        <f t="shared" si="2"/>
        <v>否</v>
      </c>
    </row>
    <row r="36" ht="36" hidden="1" customHeight="1" spans="1:7">
      <c r="A36" s="50" t="s">
        <v>1542</v>
      </c>
      <c r="B36" s="103"/>
      <c r="C36" s="103"/>
      <c r="D36" s="103"/>
      <c r="E36" s="104" t="str">
        <f t="shared" si="0"/>
        <v/>
      </c>
      <c r="F36" s="36" t="str">
        <f t="shared" si="1"/>
        <v/>
      </c>
      <c r="G36" s="31" t="str">
        <f t="shared" si="2"/>
        <v>否</v>
      </c>
    </row>
    <row r="37" ht="36" hidden="1" customHeight="1" spans="1:7">
      <c r="A37" s="50" t="s">
        <v>1543</v>
      </c>
      <c r="B37" s="103"/>
      <c r="C37" s="103"/>
      <c r="D37" s="103"/>
      <c r="E37" s="104" t="str">
        <f t="shared" si="0"/>
        <v/>
      </c>
      <c r="F37" s="36" t="str">
        <f t="shared" si="1"/>
        <v/>
      </c>
      <c r="G37" s="31" t="str">
        <f t="shared" si="2"/>
        <v>否</v>
      </c>
    </row>
    <row r="38" ht="36" hidden="1" customHeight="1" spans="1:7">
      <c r="A38" s="46" t="s">
        <v>1544</v>
      </c>
      <c r="B38" s="100"/>
      <c r="C38" s="100"/>
      <c r="D38" s="100"/>
      <c r="E38" s="101" t="str">
        <f t="shared" si="0"/>
        <v/>
      </c>
      <c r="F38" s="30" t="str">
        <f t="shared" si="1"/>
        <v/>
      </c>
      <c r="G38" s="31" t="str">
        <f t="shared" si="2"/>
        <v>否</v>
      </c>
    </row>
    <row r="39" ht="36" hidden="1" customHeight="1" spans="1:7">
      <c r="A39" s="50" t="s">
        <v>1545</v>
      </c>
      <c r="B39" s="103"/>
      <c r="C39" s="103"/>
      <c r="D39" s="103"/>
      <c r="E39" s="104" t="str">
        <f t="shared" si="0"/>
        <v/>
      </c>
      <c r="F39" s="36" t="str">
        <f t="shared" si="1"/>
        <v/>
      </c>
      <c r="G39" s="31" t="str">
        <f t="shared" si="2"/>
        <v>否</v>
      </c>
    </row>
    <row r="40" ht="36" hidden="1" customHeight="1" spans="1:7">
      <c r="A40" s="50" t="s">
        <v>1546</v>
      </c>
      <c r="B40" s="103"/>
      <c r="C40" s="103"/>
      <c r="D40" s="103"/>
      <c r="E40" s="104" t="str">
        <f t="shared" si="0"/>
        <v/>
      </c>
      <c r="F40" s="36" t="str">
        <f t="shared" si="1"/>
        <v/>
      </c>
      <c r="G40" s="31" t="str">
        <f t="shared" si="2"/>
        <v>否</v>
      </c>
    </row>
    <row r="41" ht="36" hidden="1" customHeight="1" spans="1:7">
      <c r="A41" s="50" t="s">
        <v>1547</v>
      </c>
      <c r="B41" s="103"/>
      <c r="C41" s="103"/>
      <c r="D41" s="103"/>
      <c r="E41" s="104" t="str">
        <f t="shared" si="0"/>
        <v/>
      </c>
      <c r="F41" s="36" t="str">
        <f t="shared" si="1"/>
        <v/>
      </c>
      <c r="G41" s="31" t="str">
        <f t="shared" si="2"/>
        <v>否</v>
      </c>
    </row>
    <row r="42" ht="36" customHeight="1" spans="1:12">
      <c r="A42" s="46" t="s">
        <v>1548</v>
      </c>
      <c r="B42" s="100"/>
      <c r="C42" s="100"/>
      <c r="D42" s="100"/>
      <c r="E42" s="101" t="str">
        <f t="shared" si="0"/>
        <v/>
      </c>
      <c r="F42" s="30" t="str">
        <f t="shared" si="1"/>
        <v/>
      </c>
      <c r="G42" s="31" t="s">
        <v>1091</v>
      </c>
      <c r="I42" s="114"/>
      <c r="J42" s="114"/>
      <c r="K42" s="114"/>
      <c r="L42" s="114"/>
    </row>
    <row r="43" ht="36" hidden="1" customHeight="1" spans="1:7">
      <c r="A43" s="55" t="s">
        <v>1549</v>
      </c>
      <c r="B43" s="100"/>
      <c r="C43" s="100"/>
      <c r="D43" s="100"/>
      <c r="E43" s="101" t="str">
        <f t="shared" si="0"/>
        <v/>
      </c>
      <c r="F43" s="30" t="str">
        <f t="shared" si="1"/>
        <v/>
      </c>
      <c r="G43" s="31" t="str">
        <f t="shared" si="2"/>
        <v>否</v>
      </c>
    </row>
    <row r="44" ht="36" hidden="1" customHeight="1" spans="1:7">
      <c r="A44" s="55" t="s">
        <v>1550</v>
      </c>
      <c r="B44" s="100"/>
      <c r="C44" s="100"/>
      <c r="D44" s="100"/>
      <c r="E44" s="101" t="str">
        <f t="shared" si="0"/>
        <v/>
      </c>
      <c r="F44" s="30" t="str">
        <f t="shared" si="1"/>
        <v/>
      </c>
      <c r="G44" s="31" t="str">
        <f t="shared" si="2"/>
        <v>否</v>
      </c>
    </row>
    <row r="45" ht="36" hidden="1" customHeight="1" spans="1:7">
      <c r="A45" s="55" t="s">
        <v>1551</v>
      </c>
      <c r="B45" s="100"/>
      <c r="C45" s="100"/>
      <c r="D45" s="100"/>
      <c r="E45" s="101" t="str">
        <f t="shared" si="0"/>
        <v/>
      </c>
      <c r="F45" s="30" t="str">
        <f t="shared" si="1"/>
        <v/>
      </c>
      <c r="G45" s="31" t="str">
        <f t="shared" si="2"/>
        <v>否</v>
      </c>
    </row>
    <row r="46" ht="36" customHeight="1" spans="1:7">
      <c r="A46" s="54" t="s">
        <v>1552</v>
      </c>
      <c r="B46" s="103"/>
      <c r="C46" s="103"/>
      <c r="D46" s="103"/>
      <c r="E46" s="107" t="str">
        <f t="shared" si="0"/>
        <v/>
      </c>
      <c r="F46" s="108" t="str">
        <f t="shared" si="1"/>
        <v/>
      </c>
      <c r="G46" s="31" t="s">
        <v>1091</v>
      </c>
    </row>
    <row r="47" ht="36" hidden="1" customHeight="1" spans="1:7">
      <c r="A47" s="55" t="s">
        <v>1553</v>
      </c>
      <c r="B47" s="103"/>
      <c r="C47" s="103"/>
      <c r="D47" s="103"/>
      <c r="E47" s="107" t="str">
        <f t="shared" si="0"/>
        <v/>
      </c>
      <c r="F47" s="108" t="str">
        <f t="shared" si="1"/>
        <v/>
      </c>
      <c r="G47" s="31" t="str">
        <f t="shared" si="2"/>
        <v>否</v>
      </c>
    </row>
    <row r="48" ht="36" hidden="1" customHeight="1" spans="1:7">
      <c r="A48" s="55" t="s">
        <v>1554</v>
      </c>
      <c r="B48" s="103"/>
      <c r="C48" s="103"/>
      <c r="D48" s="103"/>
      <c r="E48" s="107" t="str">
        <f t="shared" si="0"/>
        <v/>
      </c>
      <c r="F48" s="108" t="str">
        <f t="shared" si="1"/>
        <v/>
      </c>
      <c r="G48" s="31" t="str">
        <f t="shared" si="2"/>
        <v>否</v>
      </c>
    </row>
    <row r="49" ht="36" hidden="1" customHeight="1" spans="1:7">
      <c r="A49" s="55" t="s">
        <v>1555</v>
      </c>
      <c r="B49" s="100"/>
      <c r="C49" s="100">
        <f>SUM(C45:C48)</f>
        <v>0</v>
      </c>
      <c r="D49" s="100">
        <f>SUM(D45:D48)</f>
        <v>0</v>
      </c>
      <c r="E49" s="109" t="str">
        <f t="shared" si="0"/>
        <v/>
      </c>
      <c r="F49" s="108" t="str">
        <f t="shared" si="1"/>
        <v/>
      </c>
      <c r="G49" s="31" t="str">
        <f t="shared" si="2"/>
        <v>否</v>
      </c>
    </row>
    <row r="50" ht="36" customHeight="1" spans="1:7">
      <c r="A50" s="46" t="s">
        <v>1556</v>
      </c>
      <c r="B50" s="62"/>
      <c r="C50" s="62"/>
      <c r="D50" s="62"/>
      <c r="E50" s="110" t="str">
        <f t="shared" si="0"/>
        <v/>
      </c>
      <c r="F50" s="110" t="str">
        <f t="shared" si="1"/>
        <v/>
      </c>
      <c r="G50" s="31" t="s">
        <v>1091</v>
      </c>
    </row>
    <row r="51" ht="36" customHeight="1" spans="1:7">
      <c r="A51" s="111" t="s">
        <v>1557</v>
      </c>
      <c r="B51" s="58">
        <v>265</v>
      </c>
      <c r="C51" s="58">
        <v>218</v>
      </c>
      <c r="D51" s="59">
        <v>223</v>
      </c>
      <c r="E51" s="101">
        <f t="shared" si="0"/>
        <v>0.841509433962264</v>
      </c>
      <c r="F51" s="102">
        <f t="shared" si="1"/>
        <v>1.02293577981651</v>
      </c>
      <c r="G51" s="31" t="str">
        <f t="shared" si="2"/>
        <v>是</v>
      </c>
    </row>
    <row r="52" s="97" customFormat="1" ht="36" customHeight="1" spans="1:7">
      <c r="A52" s="60" t="s">
        <v>45</v>
      </c>
      <c r="B52" s="112"/>
      <c r="C52" s="112"/>
      <c r="D52" s="112"/>
      <c r="E52" s="113" t="str">
        <f t="shared" si="0"/>
        <v/>
      </c>
      <c r="F52" s="113" t="str">
        <f t="shared" si="1"/>
        <v/>
      </c>
      <c r="G52" s="31" t="s">
        <v>1091</v>
      </c>
    </row>
    <row r="53" s="97" customFormat="1" ht="36" customHeight="1" spans="1:7">
      <c r="A53" s="60" t="s">
        <v>1558</v>
      </c>
      <c r="B53" s="112"/>
      <c r="C53" s="112"/>
      <c r="D53" s="112"/>
      <c r="E53" s="113" t="str">
        <f t="shared" si="0"/>
        <v/>
      </c>
      <c r="F53" s="113" t="str">
        <f t="shared" si="1"/>
        <v/>
      </c>
      <c r="G53" s="31" t="s">
        <v>1091</v>
      </c>
    </row>
    <row r="54" ht="36" customHeight="1" spans="1:7">
      <c r="A54" s="111" t="s">
        <v>55</v>
      </c>
      <c r="B54" s="58">
        <v>265</v>
      </c>
      <c r="C54" s="58">
        <v>218</v>
      </c>
      <c r="D54" s="59">
        <v>223</v>
      </c>
      <c r="E54" s="101">
        <f t="shared" si="0"/>
        <v>0.841509433962264</v>
      </c>
      <c r="F54" s="102">
        <f t="shared" si="1"/>
        <v>1.02293577981651</v>
      </c>
      <c r="G54" s="31" t="str">
        <f t="shared" si="2"/>
        <v>是</v>
      </c>
    </row>
  </sheetData>
  <autoFilter ref="A4:P54">
    <filterColumn colId="6">
      <customFilters>
        <customFilter operator="equal" val="是"/>
      </customFilters>
    </filterColumn>
  </autoFilter>
  <mergeCells count="5">
    <mergeCell ref="A1:F1"/>
    <mergeCell ref="C3:D3"/>
    <mergeCell ref="E3:F3"/>
    <mergeCell ref="A3:A4"/>
    <mergeCell ref="B3:B4"/>
  </mergeCells>
  <conditionalFormatting sqref="F51">
    <cfRule type="cellIs" dxfId="4" priority="3" stopIfTrue="1" operator="lessThanOrEqual">
      <formula>-1</formula>
    </cfRule>
  </conditionalFormatting>
  <conditionalFormatting sqref="F54">
    <cfRule type="cellIs" dxfId="4" priority="2" stopIfTrue="1" operator="lessThanOrEqual">
      <formula>-1</formula>
    </cfRule>
  </conditionalFormatting>
  <conditionalFormatting sqref="G50:G54">
    <cfRule type="cellIs" dxfId="4" priority="1" stopIfTrue="1" operator="lessThanOrEqual">
      <formula>-1</formula>
    </cfRule>
  </conditionalFormatting>
  <conditionalFormatting sqref="F8:G12 F21:G24 F33:G33 F29:G31 F26:G27 F18:G18 F15:G16 G4 F5:G6">
    <cfRule type="cellIs" dxfId="4" priority="4" stopIfTrue="1" operator="lessThanOrEqual">
      <formula>-1</formula>
    </cfRule>
  </conditionalFormatting>
  <conditionalFormatting sqref="F35:G35 F37:G49">
    <cfRule type="cellIs" dxfId="4" priority="5" stopIfTrue="1" operator="lessThanOrEqual">
      <formula>-1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4" fitToHeight="0" orientation="portrait"/>
  <headerFooter alignWithMargins="0">
    <oddFooter>&amp;C&amp;14-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7030A0"/>
    <pageSetUpPr fitToPage="1"/>
  </sheetPr>
  <dimension ref="A1:G37"/>
  <sheetViews>
    <sheetView showZeros="0" workbookViewId="0">
      <selection activeCell="D2" sqref="A$1:F$1048576"/>
    </sheetView>
  </sheetViews>
  <sheetFormatPr defaultColWidth="9" defaultRowHeight="14.25" outlineLevelCol="6"/>
  <cols>
    <col min="1" max="1" width="49.25" style="15" customWidth="1"/>
    <col min="2" max="2" width="17.875" style="15" customWidth="1"/>
    <col min="3" max="5" width="17.875" style="13" customWidth="1"/>
    <col min="6" max="6" width="15.375" style="15" customWidth="1"/>
    <col min="7" max="7" width="9.25" style="15" customWidth="1"/>
    <col min="8" max="16384" width="9" style="15"/>
  </cols>
  <sheetData>
    <row r="1" s="13" customFormat="1" ht="35.1" customHeight="1" spans="1:6">
      <c r="A1" s="16" t="str">
        <f>YEAR(封面!$B$7)-1&amp;"年临沧市国有资本经营预算支出决算情况表"</f>
        <v>2018年临沧市国有资本经营预算支出决算情况表</v>
      </c>
      <c r="B1" s="16"/>
      <c r="C1" s="16"/>
      <c r="D1" s="17"/>
      <c r="E1" s="16"/>
      <c r="F1" s="16"/>
    </row>
    <row r="2" s="13" customFormat="1" ht="20.1" customHeight="1" spans="1:5">
      <c r="A2" s="18" t="s">
        <v>1559</v>
      </c>
      <c r="B2" s="19"/>
      <c r="C2" s="20"/>
      <c r="E2" s="21" t="s">
        <v>7</v>
      </c>
    </row>
    <row r="3" ht="36" customHeight="1" spans="1:7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4"/>
      <c r="E3" s="22" t="s">
        <v>10</v>
      </c>
      <c r="F3" s="22"/>
      <c r="G3" s="25" t="s">
        <v>11</v>
      </c>
    </row>
    <row r="4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25"/>
    </row>
    <row r="5" ht="36" customHeight="1" spans="1:7">
      <c r="A5" s="63" t="s">
        <v>1560</v>
      </c>
      <c r="B5" s="47">
        <v>205</v>
      </c>
      <c r="C5" s="47">
        <v>158</v>
      </c>
      <c r="D5" s="48">
        <v>163</v>
      </c>
      <c r="E5" s="49">
        <f>IF(B5&lt;&gt;0,D5/B5,"")</f>
        <v>0.795121951219512</v>
      </c>
      <c r="F5" s="30">
        <f>IF(C5&lt;&gt;0,D5/C5,"")</f>
        <v>1.03164556962025</v>
      </c>
      <c r="G5" s="31" t="str">
        <f>IF(A5&lt;&gt;"",IF(SUM(B5:D5)&lt;&gt;0,"是","否"),"是")</f>
        <v>是</v>
      </c>
    </row>
    <row r="6" ht="36" customHeight="1" spans="1:7">
      <c r="A6" s="63" t="s">
        <v>1561</v>
      </c>
      <c r="B6" s="47"/>
      <c r="C6" s="47">
        <v>20</v>
      </c>
      <c r="D6" s="48">
        <v>123</v>
      </c>
      <c r="E6" s="49" t="str">
        <f>IF(B6&lt;&gt;0,D6/B6,"")</f>
        <v/>
      </c>
      <c r="F6" s="30">
        <f>IF(C6&lt;&gt;0,D6/C6,"")</f>
        <v>6.15</v>
      </c>
      <c r="G6" s="31" t="str">
        <f>IF(A6&lt;&gt;"",IF(SUM(B6:D6)&lt;&gt;0,"是","否"),"是")</f>
        <v>是</v>
      </c>
    </row>
    <row r="7" ht="36" hidden="1" customHeight="1" spans="1:7">
      <c r="A7" s="64" t="s">
        <v>1562</v>
      </c>
      <c r="B7" s="65"/>
      <c r="C7" s="47"/>
      <c r="D7" s="47"/>
      <c r="E7" s="49" t="str">
        <f t="shared" ref="E7:E37" si="0">IF(B7&lt;&gt;0,D7/B7,"")</f>
        <v/>
      </c>
      <c r="F7" s="30" t="str">
        <f t="shared" ref="F7:F37" si="1">IF(C7&lt;&gt;0,D7/C7,"")</f>
        <v/>
      </c>
      <c r="G7" s="31" t="str">
        <f t="shared" ref="G7:G37" si="2">IF(A7&lt;&gt;"",IF(SUM(B7:D7)&lt;&gt;0,"是","否"),"是")</f>
        <v>否</v>
      </c>
    </row>
    <row r="8" ht="36" customHeight="1" spans="1:7">
      <c r="A8" s="66" t="s">
        <v>1563</v>
      </c>
      <c r="B8" s="67"/>
      <c r="C8" s="67">
        <v>20</v>
      </c>
      <c r="D8" s="68">
        <v>123</v>
      </c>
      <c r="E8" s="69" t="str">
        <f t="shared" si="0"/>
        <v/>
      </c>
      <c r="F8" s="70">
        <f t="shared" si="1"/>
        <v>6.15</v>
      </c>
      <c r="G8" s="31" t="str">
        <f t="shared" si="2"/>
        <v>是</v>
      </c>
    </row>
    <row r="9" ht="36" hidden="1" customHeight="1" spans="1:7">
      <c r="A9" s="38" t="s">
        <v>1564</v>
      </c>
      <c r="B9" s="71"/>
      <c r="C9" s="71"/>
      <c r="D9" s="71"/>
      <c r="E9" s="72" t="str">
        <f t="shared" si="0"/>
        <v/>
      </c>
      <c r="F9" s="73" t="str">
        <f t="shared" si="1"/>
        <v/>
      </c>
      <c r="G9" s="31" t="str">
        <f t="shared" si="2"/>
        <v>否</v>
      </c>
    </row>
    <row r="10" ht="36" hidden="1" customHeight="1" spans="1:7">
      <c r="A10" s="74" t="s">
        <v>1565</v>
      </c>
      <c r="B10" s="75"/>
      <c r="C10" s="75"/>
      <c r="D10" s="75"/>
      <c r="E10" s="76" t="str">
        <f t="shared" si="0"/>
        <v/>
      </c>
      <c r="F10" s="77" t="str">
        <f t="shared" si="1"/>
        <v/>
      </c>
      <c r="G10" s="31" t="str">
        <f t="shared" si="2"/>
        <v>否</v>
      </c>
    </row>
    <row r="11" ht="36" hidden="1" customHeight="1" spans="1:7">
      <c r="A11" s="64" t="s">
        <v>1566</v>
      </c>
      <c r="B11" s="51"/>
      <c r="C11" s="51"/>
      <c r="D11" s="51"/>
      <c r="E11" s="42" t="str">
        <f t="shared" si="0"/>
        <v/>
      </c>
      <c r="F11" s="36" t="str">
        <f t="shared" si="1"/>
        <v/>
      </c>
      <c r="G11" s="31" t="str">
        <f t="shared" si="2"/>
        <v>否</v>
      </c>
    </row>
    <row r="12" ht="36" hidden="1" customHeight="1" spans="1:7">
      <c r="A12" s="78" t="s">
        <v>1567</v>
      </c>
      <c r="B12" s="79"/>
      <c r="C12" s="79"/>
      <c r="D12" s="79"/>
      <c r="E12" s="80" t="str">
        <f t="shared" si="0"/>
        <v/>
      </c>
      <c r="F12" s="81" t="str">
        <f t="shared" si="1"/>
        <v/>
      </c>
      <c r="G12" s="31" t="str">
        <f t="shared" si="2"/>
        <v>否</v>
      </c>
    </row>
    <row r="13" ht="36" hidden="1" customHeight="1" spans="1:7">
      <c r="A13" s="64" t="s">
        <v>1568</v>
      </c>
      <c r="B13" s="51"/>
      <c r="C13" s="51"/>
      <c r="D13" s="51"/>
      <c r="E13" s="42" t="str">
        <f t="shared" si="0"/>
        <v/>
      </c>
      <c r="F13" s="30" t="str">
        <f t="shared" si="1"/>
        <v/>
      </c>
      <c r="G13" s="31" t="str">
        <f t="shared" si="2"/>
        <v>否</v>
      </c>
    </row>
    <row r="14" ht="36" hidden="1" customHeight="1" spans="1:7">
      <c r="A14" s="78" t="s">
        <v>1569</v>
      </c>
      <c r="B14" s="79"/>
      <c r="C14" s="79"/>
      <c r="D14" s="79"/>
      <c r="E14" s="80" t="str">
        <f t="shared" si="0"/>
        <v/>
      </c>
      <c r="F14" s="82" t="str">
        <f t="shared" si="1"/>
        <v/>
      </c>
      <c r="G14" s="31" t="str">
        <f t="shared" si="2"/>
        <v>否</v>
      </c>
    </row>
    <row r="15" ht="36" hidden="1" customHeight="1" spans="1:7">
      <c r="A15" s="64" t="s">
        <v>1570</v>
      </c>
      <c r="B15" s="51"/>
      <c r="C15" s="51"/>
      <c r="D15" s="51"/>
      <c r="E15" s="42" t="str">
        <f t="shared" si="0"/>
        <v/>
      </c>
      <c r="F15" s="36" t="str">
        <f t="shared" si="1"/>
        <v/>
      </c>
      <c r="G15" s="31" t="str">
        <f t="shared" si="2"/>
        <v>否</v>
      </c>
    </row>
    <row r="16" ht="36" customHeight="1" spans="1:7">
      <c r="A16" s="63" t="s">
        <v>1571</v>
      </c>
      <c r="B16" s="47"/>
      <c r="C16" s="47">
        <v>50</v>
      </c>
      <c r="D16" s="48"/>
      <c r="E16" s="49" t="str">
        <f t="shared" si="0"/>
        <v/>
      </c>
      <c r="F16" s="30">
        <f t="shared" si="1"/>
        <v>0</v>
      </c>
      <c r="G16" s="31" t="str">
        <f t="shared" si="2"/>
        <v>是</v>
      </c>
    </row>
    <row r="17" ht="36" hidden="1" customHeight="1" spans="1:7">
      <c r="A17" s="64" t="s">
        <v>1572</v>
      </c>
      <c r="B17" s="51"/>
      <c r="C17" s="51"/>
      <c r="D17" s="51"/>
      <c r="E17" s="42" t="str">
        <f t="shared" si="0"/>
        <v/>
      </c>
      <c r="F17" s="30" t="str">
        <f t="shared" si="1"/>
        <v/>
      </c>
      <c r="G17" s="31" t="str">
        <f t="shared" si="2"/>
        <v>否</v>
      </c>
    </row>
    <row r="18" ht="36" hidden="1" customHeight="1" spans="1:7">
      <c r="A18" s="64" t="s">
        <v>1573</v>
      </c>
      <c r="B18" s="51"/>
      <c r="C18" s="47"/>
      <c r="D18" s="47"/>
      <c r="E18" s="49" t="str">
        <f t="shared" si="0"/>
        <v/>
      </c>
      <c r="F18" s="30" t="str">
        <f t="shared" si="1"/>
        <v/>
      </c>
      <c r="G18" s="31" t="str">
        <f t="shared" si="2"/>
        <v>否</v>
      </c>
    </row>
    <row r="19" ht="36" hidden="1" customHeight="1" spans="1:7">
      <c r="A19" s="83" t="s">
        <v>1574</v>
      </c>
      <c r="B19" s="51"/>
      <c r="C19" s="51"/>
      <c r="D19" s="51"/>
      <c r="E19" s="42" t="str">
        <f t="shared" si="0"/>
        <v/>
      </c>
      <c r="F19" s="36" t="str">
        <f t="shared" si="1"/>
        <v/>
      </c>
      <c r="G19" s="31" t="str">
        <f t="shared" si="2"/>
        <v>否</v>
      </c>
    </row>
    <row r="20" ht="36" hidden="1" customHeight="1" spans="1:7">
      <c r="A20" s="64" t="s">
        <v>1575</v>
      </c>
      <c r="B20" s="47"/>
      <c r="C20" s="51"/>
      <c r="D20" s="51"/>
      <c r="E20" s="42" t="str">
        <f t="shared" si="0"/>
        <v/>
      </c>
      <c r="F20" s="36" t="str">
        <f t="shared" si="1"/>
        <v/>
      </c>
      <c r="G20" s="31" t="str">
        <f t="shared" si="2"/>
        <v>否</v>
      </c>
    </row>
    <row r="21" ht="36" hidden="1" customHeight="1" spans="1:7">
      <c r="A21" s="64" t="s">
        <v>1576</v>
      </c>
      <c r="B21" s="51"/>
      <c r="C21" s="47"/>
      <c r="D21" s="47"/>
      <c r="E21" s="49" t="str">
        <f t="shared" si="0"/>
        <v/>
      </c>
      <c r="F21" s="30" t="str">
        <f t="shared" si="1"/>
        <v/>
      </c>
      <c r="G21" s="31" t="str">
        <f t="shared" si="2"/>
        <v>否</v>
      </c>
    </row>
    <row r="22" ht="36" hidden="1" customHeight="1" spans="1:7">
      <c r="A22" s="66" t="s">
        <v>1577</v>
      </c>
      <c r="B22" s="84"/>
      <c r="C22" s="84"/>
      <c r="D22" s="84"/>
      <c r="E22" s="72" t="str">
        <f t="shared" si="0"/>
        <v/>
      </c>
      <c r="F22" s="73" t="str">
        <f t="shared" si="1"/>
        <v/>
      </c>
      <c r="G22" s="31" t="str">
        <f t="shared" si="2"/>
        <v>否</v>
      </c>
    </row>
    <row r="23" ht="36" hidden="1" customHeight="1" spans="1:7">
      <c r="A23" s="74" t="s">
        <v>1578</v>
      </c>
      <c r="B23" s="75"/>
      <c r="C23" s="75"/>
      <c r="D23" s="75"/>
      <c r="E23" s="80" t="str">
        <f t="shared" si="0"/>
        <v/>
      </c>
      <c r="F23" s="81" t="str">
        <f t="shared" si="1"/>
        <v/>
      </c>
      <c r="G23" s="31" t="str">
        <f t="shared" si="2"/>
        <v>否</v>
      </c>
    </row>
    <row r="24" ht="36" customHeight="1" spans="1:7">
      <c r="A24" s="64" t="s">
        <v>1579</v>
      </c>
      <c r="B24" s="51"/>
      <c r="C24" s="51">
        <v>50</v>
      </c>
      <c r="D24" s="52"/>
      <c r="E24" s="42" t="str">
        <f t="shared" si="0"/>
        <v/>
      </c>
      <c r="F24" s="30">
        <f t="shared" si="1"/>
        <v>0</v>
      </c>
      <c r="G24" s="31" t="str">
        <f t="shared" si="2"/>
        <v>是</v>
      </c>
    </row>
    <row r="25" ht="36" customHeight="1" spans="1:7">
      <c r="A25" s="63" t="s">
        <v>1580</v>
      </c>
      <c r="B25" s="47">
        <v>100</v>
      </c>
      <c r="C25" s="47"/>
      <c r="D25" s="48"/>
      <c r="E25" s="49">
        <f t="shared" si="0"/>
        <v>0</v>
      </c>
      <c r="F25" s="30" t="str">
        <f t="shared" si="1"/>
        <v/>
      </c>
      <c r="G25" s="31" t="str">
        <f t="shared" si="2"/>
        <v>是</v>
      </c>
    </row>
    <row r="26" ht="36" customHeight="1" spans="1:7">
      <c r="A26" s="64" t="s">
        <v>1581</v>
      </c>
      <c r="B26" s="51">
        <v>100</v>
      </c>
      <c r="C26" s="51"/>
      <c r="D26" s="52"/>
      <c r="E26" s="42">
        <f t="shared" si="0"/>
        <v>0</v>
      </c>
      <c r="F26" s="36" t="str">
        <f t="shared" si="1"/>
        <v/>
      </c>
      <c r="G26" s="31" t="str">
        <f t="shared" si="2"/>
        <v>是</v>
      </c>
    </row>
    <row r="27" ht="36" hidden="1" customHeight="1" spans="1:7">
      <c r="A27" s="85" t="s">
        <v>1582</v>
      </c>
      <c r="B27" s="84"/>
      <c r="C27" s="84"/>
      <c r="D27" s="84"/>
      <c r="E27" s="72" t="str">
        <f t="shared" si="0"/>
        <v/>
      </c>
      <c r="F27" s="73" t="str">
        <f t="shared" si="1"/>
        <v/>
      </c>
      <c r="G27" s="31" t="str">
        <f t="shared" si="2"/>
        <v>否</v>
      </c>
    </row>
    <row r="28" ht="36" hidden="1" customHeight="1" spans="1:7">
      <c r="A28" s="86" t="s">
        <v>1583</v>
      </c>
      <c r="B28" s="71"/>
      <c r="C28" s="71"/>
      <c r="D28" s="71"/>
      <c r="E28" s="72" t="str">
        <f t="shared" si="0"/>
        <v/>
      </c>
      <c r="F28" s="70" t="str">
        <f t="shared" si="1"/>
        <v/>
      </c>
      <c r="G28" s="31" t="str">
        <f t="shared" si="2"/>
        <v>否</v>
      </c>
    </row>
    <row r="29" ht="36" hidden="1" customHeight="1" spans="1:7">
      <c r="A29" s="38" t="s">
        <v>1584</v>
      </c>
      <c r="B29" s="71"/>
      <c r="C29" s="71"/>
      <c r="D29" s="71"/>
      <c r="E29" s="49" t="str">
        <f t="shared" si="0"/>
        <v/>
      </c>
      <c r="F29" s="36" t="str">
        <f t="shared" si="1"/>
        <v/>
      </c>
      <c r="G29" s="31" t="str">
        <f t="shared" si="2"/>
        <v>否</v>
      </c>
    </row>
    <row r="30" ht="36" hidden="1" customHeight="1" spans="1:7">
      <c r="A30" s="74" t="s">
        <v>1585</v>
      </c>
      <c r="B30" s="75"/>
      <c r="C30" s="75"/>
      <c r="D30" s="75"/>
      <c r="E30" s="76" t="str">
        <f t="shared" si="0"/>
        <v/>
      </c>
      <c r="F30" s="87" t="str">
        <f t="shared" si="1"/>
        <v/>
      </c>
      <c r="G30" s="31" t="str">
        <f t="shared" si="2"/>
        <v>否</v>
      </c>
    </row>
    <row r="31" ht="36" customHeight="1" spans="1:7">
      <c r="A31" s="63" t="s">
        <v>1586</v>
      </c>
      <c r="B31" s="47">
        <v>105</v>
      </c>
      <c r="C31" s="47">
        <v>88</v>
      </c>
      <c r="D31" s="48">
        <v>40</v>
      </c>
      <c r="E31" s="49">
        <f t="shared" si="0"/>
        <v>0.380952380952381</v>
      </c>
      <c r="F31" s="30">
        <f t="shared" si="1"/>
        <v>0.454545454545455</v>
      </c>
      <c r="G31" s="31" t="str">
        <f t="shared" si="2"/>
        <v>是</v>
      </c>
    </row>
    <row r="32" ht="36" customHeight="1" spans="1:7">
      <c r="A32" s="64" t="s">
        <v>1587</v>
      </c>
      <c r="B32" s="51">
        <v>105</v>
      </c>
      <c r="C32" s="51">
        <v>88</v>
      </c>
      <c r="D32" s="52">
        <v>40</v>
      </c>
      <c r="E32" s="42">
        <f t="shared" si="0"/>
        <v>0.380952380952381</v>
      </c>
      <c r="F32" s="36">
        <f t="shared" si="1"/>
        <v>0.454545454545455</v>
      </c>
      <c r="G32" s="31" t="str">
        <f t="shared" si="2"/>
        <v>是</v>
      </c>
    </row>
    <row r="33" ht="36" customHeight="1" spans="1:7">
      <c r="A33" s="57" t="s">
        <v>1588</v>
      </c>
      <c r="B33" s="47">
        <v>205</v>
      </c>
      <c r="C33" s="47">
        <v>158</v>
      </c>
      <c r="D33" s="48">
        <v>163</v>
      </c>
      <c r="E33" s="49">
        <f t="shared" si="0"/>
        <v>0.795121951219512</v>
      </c>
      <c r="F33" s="30">
        <f t="shared" si="1"/>
        <v>1.03164556962025</v>
      </c>
      <c r="G33" s="31" t="str">
        <f t="shared" si="2"/>
        <v>是</v>
      </c>
    </row>
    <row r="34" ht="36" hidden="1" customHeight="1" spans="1:7">
      <c r="A34" s="88" t="s">
        <v>1096</v>
      </c>
      <c r="B34" s="47"/>
      <c r="C34" s="47"/>
      <c r="D34" s="47"/>
      <c r="E34" s="49" t="str">
        <f t="shared" si="0"/>
        <v/>
      </c>
      <c r="F34" s="30" t="str">
        <f t="shared" si="1"/>
        <v/>
      </c>
      <c r="G34" s="31" t="str">
        <f t="shared" si="2"/>
        <v>否</v>
      </c>
    </row>
    <row r="35" s="14" customFormat="1" ht="36" customHeight="1" spans="1:7">
      <c r="A35" s="89" t="s">
        <v>87</v>
      </c>
      <c r="B35" s="47">
        <v>60</v>
      </c>
      <c r="C35" s="90">
        <v>60</v>
      </c>
      <c r="D35" s="91">
        <v>60</v>
      </c>
      <c r="E35" s="92">
        <f t="shared" si="0"/>
        <v>1</v>
      </c>
      <c r="F35" s="30">
        <f t="shared" si="1"/>
        <v>1</v>
      </c>
      <c r="G35" s="31" t="str">
        <f t="shared" si="2"/>
        <v>是</v>
      </c>
    </row>
    <row r="36" ht="36" hidden="1" customHeight="1" spans="1:7">
      <c r="A36" s="93" t="s">
        <v>1589</v>
      </c>
      <c r="B36" s="94"/>
      <c r="C36" s="94"/>
      <c r="D36" s="94"/>
      <c r="E36" s="95" t="str">
        <f t="shared" si="0"/>
        <v/>
      </c>
      <c r="F36" s="30" t="str">
        <f t="shared" si="1"/>
        <v/>
      </c>
      <c r="G36" s="31" t="str">
        <f t="shared" si="2"/>
        <v>否</v>
      </c>
    </row>
    <row r="37" ht="36" customHeight="1" spans="1:7">
      <c r="A37" s="57" t="s">
        <v>90</v>
      </c>
      <c r="B37" s="47">
        <f>SUM(B33:B36)</f>
        <v>265</v>
      </c>
      <c r="C37" s="47">
        <f>SUM(C33:C36)</f>
        <v>218</v>
      </c>
      <c r="D37" s="48">
        <f>SUM(D33:D36)</f>
        <v>223</v>
      </c>
      <c r="E37" s="49">
        <f t="shared" si="0"/>
        <v>0.841509433962264</v>
      </c>
      <c r="F37" s="30">
        <f t="shared" si="1"/>
        <v>1.02293577981651</v>
      </c>
      <c r="G37" s="31" t="str">
        <f t="shared" si="2"/>
        <v>是</v>
      </c>
    </row>
  </sheetData>
  <autoFilter ref="A4:G37">
    <filterColumn colId="6">
      <customFilters>
        <customFilter operator="equal" val="是"/>
      </customFilters>
    </filterColumn>
  </autoFilter>
  <mergeCells count="5">
    <mergeCell ref="A1:F1"/>
    <mergeCell ref="C3:D3"/>
    <mergeCell ref="E3:F3"/>
    <mergeCell ref="A3:A4"/>
    <mergeCell ref="B3:B4"/>
  </mergeCells>
  <conditionalFormatting sqref="F5:F37">
    <cfRule type="cellIs" dxfId="5" priority="4" stopIfTrue="1" operator="greaterThan">
      <formula>10</formula>
    </cfRule>
    <cfRule type="cellIs" dxfId="5" priority="5" stopIfTrue="1" operator="lessThanOrEqual">
      <formula>-1</formula>
    </cfRule>
  </conditionalFormatting>
  <conditionalFormatting sqref="G5:G37">
    <cfRule type="cellIs" dxfId="4" priority="1" stopIfTrue="1" operator="lessThanOrEqual">
      <formula>-1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67" fitToHeight="0" orientation="portrait"/>
  <headerFooter alignWithMargins="0">
    <oddFooter>&amp;C&amp;14-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35"/>
  <sheetViews>
    <sheetView workbookViewId="0">
      <selection activeCell="A1" sqref="A1"/>
    </sheetView>
  </sheetViews>
  <sheetFormatPr defaultColWidth="9" defaultRowHeight="14.25"/>
  <cols>
    <col min="1" max="1" width="90.375" style="1" customWidth="1"/>
    <col min="2" max="2" width="255.625" style="1" customWidth="1"/>
    <col min="3" max="16384" width="9" style="1"/>
  </cols>
  <sheetData>
    <row r="1" ht="30" customHeight="1" spans="1:2">
      <c r="A1" s="2" t="str">
        <f>YEAR(封面!$B$7)-1&amp;"年临沧市国有资本经营预算收支执行情况的说明"</f>
        <v>2018年临沧市国有资本经营预算收支执行情况的说明</v>
      </c>
      <c r="B1" s="3"/>
    </row>
    <row r="2" ht="20.1" customHeight="1" spans="1:1">
      <c r="A2" s="4"/>
    </row>
    <row r="3" ht="33.95" customHeight="1" spans="1:2">
      <c r="A3" s="5" t="str">
        <f t="shared" ref="A3:A19" si="0">"  "&amp;B3&amp;"
"</f>
        <v>  
</v>
      </c>
      <c r="B3" s="6"/>
    </row>
    <row r="4" ht="30.75" customHeight="1" spans="1:14">
      <c r="A4" s="5" t="str">
        <f t="shared" si="0"/>
        <v>  
</v>
      </c>
      <c r="B4" s="6"/>
      <c r="C4" s="1" t="s">
        <v>2</v>
      </c>
      <c r="G4" s="7"/>
      <c r="N4" s="1" t="s">
        <v>0</v>
      </c>
    </row>
    <row r="5" ht="40.5" customHeight="1" spans="1:2">
      <c r="A5" s="5" t="str">
        <f>"  "&amp;B5&amp;""</f>
        <v>  </v>
      </c>
      <c r="B5" s="6"/>
    </row>
    <row r="6" ht="36" customHeight="1" spans="1:5">
      <c r="A6" s="5" t="str">
        <f t="shared" si="0"/>
        <v>  
</v>
      </c>
      <c r="B6" s="6"/>
      <c r="E6" s="8"/>
    </row>
    <row r="7" ht="33.75" customHeight="1" spans="1:5">
      <c r="A7" s="5" t="str">
        <f t="shared" si="0"/>
        <v>  
</v>
      </c>
      <c r="B7" s="6"/>
      <c r="E7" s="8"/>
    </row>
    <row r="8" ht="38.25" customHeight="1" spans="1:5">
      <c r="A8" s="5" t="str">
        <f t="shared" si="0"/>
        <v>  
</v>
      </c>
      <c r="B8" s="6"/>
      <c r="E8" s="8"/>
    </row>
    <row r="9" ht="50.25" customHeight="1" spans="1:5">
      <c r="A9" s="5" t="str">
        <f t="shared" si="0"/>
        <v>  
</v>
      </c>
      <c r="B9" s="6"/>
      <c r="E9" s="8"/>
    </row>
    <row r="10" ht="28.5" customHeight="1" spans="1:5">
      <c r="A10" s="5" t="str">
        <f t="shared" si="0"/>
        <v>  
</v>
      </c>
      <c r="B10" s="6"/>
      <c r="E10" s="8"/>
    </row>
    <row r="11" ht="33.75" customHeight="1" spans="1:5">
      <c r="A11" s="5" t="str">
        <f t="shared" si="0"/>
        <v>  
</v>
      </c>
      <c r="B11" s="6"/>
      <c r="E11" s="8"/>
    </row>
    <row r="12" ht="36.75" customHeight="1" spans="1:2">
      <c r="A12" s="5" t="str">
        <f t="shared" si="0"/>
        <v>  
</v>
      </c>
      <c r="B12" s="6"/>
    </row>
    <row r="13" ht="31.5" customHeight="1" spans="1:5">
      <c r="A13" s="5" t="str">
        <f t="shared" si="0"/>
        <v>  
</v>
      </c>
      <c r="B13" s="6"/>
      <c r="E13" s="8"/>
    </row>
    <row r="14" ht="44.25" customHeight="1" spans="1:5">
      <c r="A14" s="5" t="str">
        <f t="shared" si="0"/>
        <v>  
</v>
      </c>
      <c r="B14" s="6"/>
      <c r="E14" s="8"/>
    </row>
    <row r="15" ht="31.5" customHeight="1" spans="1:5">
      <c r="A15" s="5" t="str">
        <f t="shared" si="0"/>
        <v>  
</v>
      </c>
      <c r="B15" s="6"/>
      <c r="E15" s="8"/>
    </row>
    <row r="16" ht="33" customHeight="1" spans="1:5">
      <c r="A16" s="5" t="str">
        <f t="shared" si="0"/>
        <v>  
</v>
      </c>
      <c r="B16" s="6"/>
      <c r="E16" s="8"/>
    </row>
    <row r="17" ht="33" customHeight="1" spans="1:5">
      <c r="A17" s="5" t="str">
        <f t="shared" si="0"/>
        <v>  
</v>
      </c>
      <c r="B17" s="6"/>
      <c r="E17" s="8"/>
    </row>
    <row r="18" ht="19.5" customHeight="1" spans="1:5">
      <c r="A18" s="5" t="str">
        <f t="shared" si="0"/>
        <v>  
</v>
      </c>
      <c r="B18" s="6"/>
      <c r="E18" s="8"/>
    </row>
    <row r="19" ht="33" customHeight="1" spans="1:5">
      <c r="A19" s="5" t="str">
        <f t="shared" si="0"/>
        <v>  
</v>
      </c>
      <c r="B19" s="6"/>
      <c r="E19" s="8"/>
    </row>
    <row r="20" ht="33" hidden="1" customHeight="1" spans="1:5">
      <c r="A20" s="5" t="str">
        <f>"    "&amp;B20&amp;"
"</f>
        <v>    
</v>
      </c>
      <c r="B20" s="6"/>
      <c r="E20" s="8"/>
    </row>
    <row r="21" ht="27" spans="1:5">
      <c r="A21" s="5" t="str">
        <f>"  "&amp;B21&amp;"
"</f>
        <v>  
</v>
      </c>
      <c r="B21" s="6"/>
      <c r="E21" s="8"/>
    </row>
    <row r="22" ht="27" spans="1:5">
      <c r="A22" s="5" t="str">
        <f>"    "&amp;B22&amp;"
"</f>
        <v>    
</v>
      </c>
      <c r="B22" s="8"/>
      <c r="E22" s="8"/>
    </row>
    <row r="23" ht="36" customHeight="1" spans="1:1">
      <c r="A23" s="5"/>
    </row>
    <row r="24" ht="34.5" customHeight="1" spans="1:1">
      <c r="A24" s="5"/>
    </row>
    <row r="25" ht="61.5" customHeight="1" spans="1:1">
      <c r="A25" s="5"/>
    </row>
    <row r="26" spans="1:1">
      <c r="A26" s="8"/>
    </row>
    <row r="30" spans="5:5">
      <c r="E30" s="8"/>
    </row>
    <row r="40" spans="7:10">
      <c r="G40" s="9"/>
      <c r="H40" s="9"/>
      <c r="I40" s="9"/>
      <c r="J40" s="9"/>
    </row>
    <row r="1106" spans="6:11">
      <c r="F1106" s="10"/>
      <c r="G1106" s="10"/>
      <c r="H1106" s="10"/>
      <c r="I1106" s="10"/>
      <c r="J1106" s="10"/>
      <c r="K1106" s="10"/>
    </row>
    <row r="1335" hidden="1" spans="6:8">
      <c r="F1335" s="9"/>
      <c r="G1335" s="9"/>
      <c r="H1335" s="11"/>
    </row>
  </sheetData>
  <printOptions horizontalCentered="1"/>
  <pageMargins left="0.751388888888889" right="0.751388888888889" top="1" bottom="1" header="0.511805555555556" footer="0.511805555555556"/>
  <pageSetup paperSize="9" orientation="portrait"/>
  <headerFooter>
    <oddFooter>&amp;C&amp;14-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7030A0"/>
    <pageSetUpPr fitToPage="1"/>
  </sheetPr>
  <dimension ref="A1:G52"/>
  <sheetViews>
    <sheetView showZeros="0" workbookViewId="0">
      <selection activeCell="D2" sqref="A$1:F$1048576"/>
    </sheetView>
  </sheetViews>
  <sheetFormatPr defaultColWidth="9" defaultRowHeight="14.25" outlineLevelCol="6"/>
  <cols>
    <col min="1" max="1" width="44.625" style="15" customWidth="1"/>
    <col min="2" max="2" width="16.625" style="15" customWidth="1"/>
    <col min="3" max="4" width="16.625" style="13" customWidth="1"/>
    <col min="5" max="5" width="14.625" style="13" customWidth="1"/>
    <col min="6" max="6" width="14.625" style="15" customWidth="1"/>
    <col min="7" max="7" width="3.375" style="15" customWidth="1"/>
    <col min="8" max="16384" width="9" style="15"/>
  </cols>
  <sheetData>
    <row r="1" s="13" customFormat="1" ht="35.1" customHeight="1" spans="1:6">
      <c r="A1" s="16" t="str">
        <f>YEAR(封面!$B$7)-1&amp;"年市级国有资本经营预算收入决算情况表"</f>
        <v>2018年市级国有资本经营预算收入决算情况表</v>
      </c>
      <c r="B1" s="16"/>
      <c r="C1" s="16"/>
      <c r="D1" s="17"/>
      <c r="E1" s="16"/>
      <c r="F1" s="16"/>
    </row>
    <row r="2" s="13" customFormat="1" ht="20.1" customHeight="1" spans="1:6">
      <c r="A2" s="18" t="s">
        <v>1590</v>
      </c>
      <c r="B2" s="19"/>
      <c r="C2" s="20"/>
      <c r="E2" s="21" t="s">
        <v>7</v>
      </c>
      <c r="F2" s="21"/>
    </row>
    <row r="3" ht="36" customHeight="1" spans="1:7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4"/>
      <c r="E3" s="22" t="s">
        <v>10</v>
      </c>
      <c r="F3" s="22"/>
      <c r="G3" s="25" t="s">
        <v>11</v>
      </c>
    </row>
    <row r="4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25"/>
    </row>
    <row r="5" ht="36" customHeight="1" spans="1:7">
      <c r="A5" s="46" t="s">
        <v>1511</v>
      </c>
      <c r="B5" s="47">
        <v>265</v>
      </c>
      <c r="C5" s="47">
        <v>218</v>
      </c>
      <c r="D5" s="48">
        <v>223</v>
      </c>
      <c r="E5" s="49">
        <f t="shared" ref="E5:E46" si="0">IF(B5&lt;&gt;0,D5/B5,"")</f>
        <v>0.841509433962264</v>
      </c>
      <c r="F5" s="30">
        <f t="shared" ref="F5:F46" si="1">IF(C5&lt;&gt;0,D5/C5,"")</f>
        <v>1.02293577981651</v>
      </c>
      <c r="G5" s="31" t="str">
        <f t="shared" ref="G5:G52" si="2">IF(A5&lt;&gt;"",IF(SUM(B5:D5)&lt;&gt;0,"是","否"),"是")</f>
        <v>是</v>
      </c>
    </row>
    <row r="6" ht="36" customHeight="1" spans="1:7">
      <c r="A6" s="46" t="s">
        <v>1512</v>
      </c>
      <c r="B6" s="47">
        <v>265</v>
      </c>
      <c r="C6" s="47">
        <v>218</v>
      </c>
      <c r="D6" s="48">
        <v>223</v>
      </c>
      <c r="E6" s="49">
        <f t="shared" si="0"/>
        <v>0.841509433962264</v>
      </c>
      <c r="F6" s="30">
        <f t="shared" si="1"/>
        <v>1.02293577981651</v>
      </c>
      <c r="G6" s="31" t="str">
        <f t="shared" si="2"/>
        <v>是</v>
      </c>
    </row>
    <row r="7" ht="36" hidden="1" customHeight="1" spans="1:7">
      <c r="A7" s="50" t="s">
        <v>1513</v>
      </c>
      <c r="B7" s="51"/>
      <c r="C7" s="51"/>
      <c r="D7" s="51"/>
      <c r="E7" s="42" t="str">
        <f t="shared" si="0"/>
        <v/>
      </c>
      <c r="F7" s="30" t="str">
        <f t="shared" si="1"/>
        <v/>
      </c>
      <c r="G7" s="31" t="str">
        <f t="shared" si="2"/>
        <v>否</v>
      </c>
    </row>
    <row r="8" ht="36" hidden="1" customHeight="1" spans="1:7">
      <c r="A8" s="50" t="s">
        <v>1514</v>
      </c>
      <c r="B8" s="51"/>
      <c r="C8" s="51"/>
      <c r="D8" s="51"/>
      <c r="E8" s="42" t="str">
        <f t="shared" si="0"/>
        <v/>
      </c>
      <c r="F8" s="36" t="str">
        <f t="shared" si="1"/>
        <v/>
      </c>
      <c r="G8" s="31" t="str">
        <f t="shared" si="2"/>
        <v>否</v>
      </c>
    </row>
    <row r="9" ht="36" hidden="1" customHeight="1" spans="1:7">
      <c r="A9" s="50" t="s">
        <v>1515</v>
      </c>
      <c r="B9" s="51"/>
      <c r="C9" s="51"/>
      <c r="D9" s="51"/>
      <c r="E9" s="42" t="str">
        <f t="shared" si="0"/>
        <v/>
      </c>
      <c r="F9" s="30" t="str">
        <f t="shared" si="1"/>
        <v/>
      </c>
      <c r="G9" s="31" t="str">
        <f t="shared" si="2"/>
        <v>否</v>
      </c>
    </row>
    <row r="10" ht="36" hidden="1" customHeight="1" spans="1:7">
      <c r="A10" s="50" t="s">
        <v>1516</v>
      </c>
      <c r="B10" s="51"/>
      <c r="C10" s="51"/>
      <c r="D10" s="51"/>
      <c r="E10" s="42" t="str">
        <f t="shared" si="0"/>
        <v/>
      </c>
      <c r="F10" s="30" t="str">
        <f t="shared" si="1"/>
        <v/>
      </c>
      <c r="G10" s="31" t="str">
        <f t="shared" si="2"/>
        <v>否</v>
      </c>
    </row>
    <row r="11" ht="36" hidden="1" customHeight="1" spans="1:7">
      <c r="A11" s="50" t="s">
        <v>1517</v>
      </c>
      <c r="B11" s="51"/>
      <c r="C11" s="51"/>
      <c r="D11" s="51"/>
      <c r="E11" s="42" t="str">
        <f t="shared" si="0"/>
        <v/>
      </c>
      <c r="F11" s="36" t="str">
        <f t="shared" si="1"/>
        <v/>
      </c>
      <c r="G11" s="31" t="str">
        <f t="shared" si="2"/>
        <v>否</v>
      </c>
    </row>
    <row r="12" ht="36" hidden="1" customHeight="1" spans="1:7">
      <c r="A12" s="50" t="s">
        <v>1518</v>
      </c>
      <c r="B12" s="51"/>
      <c r="C12" s="51"/>
      <c r="D12" s="51"/>
      <c r="E12" s="42" t="str">
        <f t="shared" si="0"/>
        <v/>
      </c>
      <c r="F12" s="36" t="str">
        <f t="shared" si="1"/>
        <v/>
      </c>
      <c r="G12" s="31" t="str">
        <f t="shared" si="2"/>
        <v>否</v>
      </c>
    </row>
    <row r="13" ht="36" hidden="1" customHeight="1" spans="1:7">
      <c r="A13" s="50" t="s">
        <v>1519</v>
      </c>
      <c r="B13" s="51"/>
      <c r="C13" s="51"/>
      <c r="D13" s="51"/>
      <c r="E13" s="42" t="str">
        <f t="shared" si="0"/>
        <v/>
      </c>
      <c r="F13" s="30" t="str">
        <f t="shared" si="1"/>
        <v/>
      </c>
      <c r="G13" s="31" t="str">
        <f t="shared" si="2"/>
        <v>否</v>
      </c>
    </row>
    <row r="14" ht="36" hidden="1" customHeight="1" spans="1:7">
      <c r="A14" s="50" t="s">
        <v>1520</v>
      </c>
      <c r="B14" s="51"/>
      <c r="C14" s="51"/>
      <c r="D14" s="51"/>
      <c r="E14" s="42" t="str">
        <f t="shared" si="0"/>
        <v/>
      </c>
      <c r="F14" s="30" t="str">
        <f t="shared" si="1"/>
        <v/>
      </c>
      <c r="G14" s="31" t="str">
        <f t="shared" si="2"/>
        <v>否</v>
      </c>
    </row>
    <row r="15" ht="36" customHeight="1" spans="1:7">
      <c r="A15" s="50" t="s">
        <v>1521</v>
      </c>
      <c r="B15" s="51">
        <v>78</v>
      </c>
      <c r="C15" s="51">
        <v>95</v>
      </c>
      <c r="D15" s="52">
        <v>75</v>
      </c>
      <c r="E15" s="42">
        <f t="shared" si="0"/>
        <v>0.961538461538462</v>
      </c>
      <c r="F15" s="36">
        <f t="shared" si="1"/>
        <v>0.789473684210526</v>
      </c>
      <c r="G15" s="31" t="str">
        <f t="shared" si="2"/>
        <v>是</v>
      </c>
    </row>
    <row r="16" ht="36" hidden="1" customHeight="1" spans="1:7">
      <c r="A16" s="50" t="s">
        <v>1522</v>
      </c>
      <c r="B16" s="51"/>
      <c r="C16" s="51"/>
      <c r="D16" s="51"/>
      <c r="E16" s="42" t="str">
        <f t="shared" si="0"/>
        <v/>
      </c>
      <c r="F16" s="30" t="str">
        <f t="shared" si="1"/>
        <v/>
      </c>
      <c r="G16" s="31" t="str">
        <f t="shared" si="2"/>
        <v>否</v>
      </c>
    </row>
    <row r="17" ht="36" hidden="1" customHeight="1" spans="1:7">
      <c r="A17" s="50" t="s">
        <v>1523</v>
      </c>
      <c r="B17" s="51"/>
      <c r="C17" s="51"/>
      <c r="D17" s="51"/>
      <c r="E17" s="42" t="str">
        <f t="shared" si="0"/>
        <v/>
      </c>
      <c r="F17" s="30" t="str">
        <f t="shared" si="1"/>
        <v/>
      </c>
      <c r="G17" s="31" t="str">
        <f t="shared" si="2"/>
        <v>否</v>
      </c>
    </row>
    <row r="18" ht="36" customHeight="1" spans="1:7">
      <c r="A18" s="50" t="s">
        <v>1524</v>
      </c>
      <c r="B18" s="51">
        <v>187</v>
      </c>
      <c r="C18" s="51">
        <v>123</v>
      </c>
      <c r="D18" s="52">
        <v>148</v>
      </c>
      <c r="E18" s="42">
        <f t="shared" si="0"/>
        <v>0.79144385026738</v>
      </c>
      <c r="F18" s="36">
        <f t="shared" si="1"/>
        <v>1.20325203252033</v>
      </c>
      <c r="G18" s="31" t="str">
        <f t="shared" si="2"/>
        <v>是</v>
      </c>
    </row>
    <row r="19" ht="36" hidden="1" customHeight="1" spans="1:7">
      <c r="A19" s="50" t="s">
        <v>1525</v>
      </c>
      <c r="B19" s="51"/>
      <c r="C19" s="51"/>
      <c r="D19" s="51"/>
      <c r="E19" s="42" t="str">
        <f t="shared" si="0"/>
        <v/>
      </c>
      <c r="F19" s="30" t="str">
        <f t="shared" si="1"/>
        <v/>
      </c>
      <c r="G19" s="31" t="str">
        <f t="shared" si="2"/>
        <v>否</v>
      </c>
    </row>
    <row r="20" ht="36" hidden="1" customHeight="1" spans="1:7">
      <c r="A20" s="50" t="s">
        <v>1526</v>
      </c>
      <c r="B20" s="51"/>
      <c r="C20" s="51"/>
      <c r="D20" s="51"/>
      <c r="E20" s="42" t="str">
        <f t="shared" si="0"/>
        <v/>
      </c>
      <c r="F20" s="30" t="str">
        <f t="shared" si="1"/>
        <v/>
      </c>
      <c r="G20" s="31" t="str">
        <f t="shared" si="2"/>
        <v>否</v>
      </c>
    </row>
    <row r="21" ht="36" hidden="1" customHeight="1" spans="1:7">
      <c r="A21" s="50" t="s">
        <v>1527</v>
      </c>
      <c r="B21" s="51"/>
      <c r="C21" s="51"/>
      <c r="D21" s="51"/>
      <c r="E21" s="42" t="str">
        <f t="shared" si="0"/>
        <v/>
      </c>
      <c r="F21" s="36" t="str">
        <f t="shared" si="1"/>
        <v/>
      </c>
      <c r="G21" s="31" t="str">
        <f t="shared" si="2"/>
        <v>否</v>
      </c>
    </row>
    <row r="22" ht="36" hidden="1" customHeight="1" spans="1:7">
      <c r="A22" s="50" t="s">
        <v>1528</v>
      </c>
      <c r="B22" s="51"/>
      <c r="C22" s="51"/>
      <c r="D22" s="51"/>
      <c r="E22" s="42" t="str">
        <f t="shared" si="0"/>
        <v/>
      </c>
      <c r="F22" s="30" t="str">
        <f t="shared" si="1"/>
        <v/>
      </c>
      <c r="G22" s="31" t="str">
        <f t="shared" si="2"/>
        <v>否</v>
      </c>
    </row>
    <row r="23" ht="36" hidden="1" customHeight="1" spans="1:7">
      <c r="A23" s="50" t="s">
        <v>1529</v>
      </c>
      <c r="B23" s="51"/>
      <c r="C23" s="51"/>
      <c r="D23" s="51"/>
      <c r="E23" s="42" t="str">
        <f t="shared" si="0"/>
        <v/>
      </c>
      <c r="F23" s="30" t="str">
        <f t="shared" si="1"/>
        <v/>
      </c>
      <c r="G23" s="31" t="str">
        <f t="shared" si="2"/>
        <v>否</v>
      </c>
    </row>
    <row r="24" ht="36" hidden="1" customHeight="1" spans="1:7">
      <c r="A24" s="50" t="s">
        <v>1530</v>
      </c>
      <c r="B24" s="51"/>
      <c r="C24" s="51"/>
      <c r="D24" s="51"/>
      <c r="E24" s="42" t="str">
        <f t="shared" si="0"/>
        <v/>
      </c>
      <c r="F24" s="30" t="str">
        <f t="shared" si="1"/>
        <v/>
      </c>
      <c r="G24" s="31" t="str">
        <f t="shared" si="2"/>
        <v>否</v>
      </c>
    </row>
    <row r="25" ht="36" hidden="1" customHeight="1" spans="1:7">
      <c r="A25" s="50" t="s">
        <v>1531</v>
      </c>
      <c r="B25" s="51"/>
      <c r="C25" s="51"/>
      <c r="D25" s="51"/>
      <c r="E25" s="42" t="str">
        <f t="shared" si="0"/>
        <v/>
      </c>
      <c r="F25" s="30" t="str">
        <f t="shared" si="1"/>
        <v/>
      </c>
      <c r="G25" s="31" t="str">
        <f t="shared" si="2"/>
        <v>否</v>
      </c>
    </row>
    <row r="26" ht="36" hidden="1" customHeight="1" spans="1:7">
      <c r="A26" s="50" t="s">
        <v>1532</v>
      </c>
      <c r="B26" s="51"/>
      <c r="C26" s="51"/>
      <c r="D26" s="51"/>
      <c r="E26" s="42" t="str">
        <f t="shared" si="0"/>
        <v/>
      </c>
      <c r="F26" s="36" t="str">
        <f t="shared" si="1"/>
        <v/>
      </c>
      <c r="G26" s="31" t="str">
        <f t="shared" si="2"/>
        <v>否</v>
      </c>
    </row>
    <row r="27" ht="36" hidden="1" customHeight="1" spans="1:7">
      <c r="A27" s="50" t="s">
        <v>1533</v>
      </c>
      <c r="B27" s="51"/>
      <c r="C27" s="51"/>
      <c r="D27" s="51"/>
      <c r="E27" s="42" t="str">
        <f t="shared" si="0"/>
        <v/>
      </c>
      <c r="F27" s="36" t="str">
        <f t="shared" si="1"/>
        <v/>
      </c>
      <c r="G27" s="31" t="str">
        <f t="shared" si="2"/>
        <v>否</v>
      </c>
    </row>
    <row r="28" ht="36" hidden="1" customHeight="1" spans="1:7">
      <c r="A28" s="50" t="s">
        <v>1534</v>
      </c>
      <c r="B28" s="51"/>
      <c r="C28" s="51"/>
      <c r="D28" s="51"/>
      <c r="E28" s="42" t="str">
        <f t="shared" si="0"/>
        <v/>
      </c>
      <c r="F28" s="30" t="str">
        <f t="shared" si="1"/>
        <v/>
      </c>
      <c r="G28" s="31" t="str">
        <f t="shared" si="2"/>
        <v>否</v>
      </c>
    </row>
    <row r="29" ht="36" hidden="1" customHeight="1" spans="1:7">
      <c r="A29" s="50" t="s">
        <v>1535</v>
      </c>
      <c r="B29" s="51"/>
      <c r="C29" s="51"/>
      <c r="D29" s="51"/>
      <c r="E29" s="42" t="str">
        <f t="shared" si="0"/>
        <v/>
      </c>
      <c r="F29" s="36" t="str">
        <f t="shared" si="1"/>
        <v/>
      </c>
      <c r="G29" s="31" t="str">
        <f t="shared" si="2"/>
        <v>否</v>
      </c>
    </row>
    <row r="30" ht="36" hidden="1" customHeight="1" spans="1:7">
      <c r="A30" s="50" t="s">
        <v>1536</v>
      </c>
      <c r="B30" s="51"/>
      <c r="C30" s="51"/>
      <c r="D30" s="51"/>
      <c r="E30" s="42" t="str">
        <f t="shared" si="0"/>
        <v/>
      </c>
      <c r="F30" s="36" t="str">
        <f t="shared" si="1"/>
        <v/>
      </c>
      <c r="G30" s="31" t="str">
        <f t="shared" si="2"/>
        <v>否</v>
      </c>
    </row>
    <row r="31" ht="36" hidden="1" customHeight="1" spans="1:7">
      <c r="A31" s="50" t="s">
        <v>1537</v>
      </c>
      <c r="B31" s="51"/>
      <c r="C31" s="51"/>
      <c r="D31" s="51"/>
      <c r="E31" s="42" t="str">
        <f t="shared" si="0"/>
        <v/>
      </c>
      <c r="F31" s="36" t="str">
        <f t="shared" si="1"/>
        <v/>
      </c>
      <c r="G31" s="31" t="str">
        <f t="shared" si="2"/>
        <v>否</v>
      </c>
    </row>
    <row r="32" ht="36" hidden="1" customHeight="1" spans="1:7">
      <c r="A32" s="50" t="s">
        <v>1538</v>
      </c>
      <c r="B32" s="51"/>
      <c r="C32" s="51"/>
      <c r="D32" s="51"/>
      <c r="E32" s="42" t="str">
        <f t="shared" si="0"/>
        <v/>
      </c>
      <c r="F32" s="30" t="str">
        <f t="shared" si="1"/>
        <v/>
      </c>
      <c r="G32" s="31" t="str">
        <f t="shared" si="2"/>
        <v>否</v>
      </c>
    </row>
    <row r="33" ht="36" hidden="1" customHeight="1" spans="1:7">
      <c r="A33" s="50" t="s">
        <v>1539</v>
      </c>
      <c r="B33" s="51"/>
      <c r="C33" s="51"/>
      <c r="D33" s="51"/>
      <c r="E33" s="42" t="str">
        <f t="shared" si="0"/>
        <v/>
      </c>
      <c r="F33" s="36" t="str">
        <f t="shared" si="1"/>
        <v/>
      </c>
      <c r="G33" s="31" t="str">
        <f t="shared" si="2"/>
        <v>否</v>
      </c>
    </row>
    <row r="34" ht="36" hidden="1" customHeight="1" spans="1:7">
      <c r="A34" s="50" t="s">
        <v>1540</v>
      </c>
      <c r="B34" s="51"/>
      <c r="C34" s="51"/>
      <c r="D34" s="51"/>
      <c r="E34" s="42" t="str">
        <f t="shared" si="0"/>
        <v/>
      </c>
      <c r="F34" s="36" t="str">
        <f t="shared" si="1"/>
        <v/>
      </c>
      <c r="G34" s="31" t="str">
        <f t="shared" si="2"/>
        <v>否</v>
      </c>
    </row>
    <row r="35" ht="36" hidden="1" customHeight="1" spans="1:7">
      <c r="A35" s="50" t="s">
        <v>1541</v>
      </c>
      <c r="B35" s="51"/>
      <c r="C35" s="51"/>
      <c r="D35" s="51"/>
      <c r="E35" s="42" t="str">
        <f t="shared" si="0"/>
        <v/>
      </c>
      <c r="F35" s="30" t="str">
        <f t="shared" si="1"/>
        <v/>
      </c>
      <c r="G35" s="31" t="str">
        <f t="shared" si="2"/>
        <v>否</v>
      </c>
    </row>
    <row r="36" ht="36" hidden="1" customHeight="1" spans="1:7">
      <c r="A36" s="50" t="s">
        <v>1542</v>
      </c>
      <c r="B36" s="51"/>
      <c r="C36" s="51"/>
      <c r="D36" s="51"/>
      <c r="E36" s="42" t="str">
        <f t="shared" si="0"/>
        <v/>
      </c>
      <c r="F36" s="30" t="str">
        <f t="shared" si="1"/>
        <v/>
      </c>
      <c r="G36" s="31" t="str">
        <f t="shared" si="2"/>
        <v>否</v>
      </c>
    </row>
    <row r="37" ht="36" hidden="1" customHeight="1" spans="1:7">
      <c r="A37" s="50" t="s">
        <v>1543</v>
      </c>
      <c r="B37" s="51"/>
      <c r="C37" s="51"/>
      <c r="D37" s="51"/>
      <c r="E37" s="42" t="str">
        <f t="shared" si="0"/>
        <v/>
      </c>
      <c r="F37" s="36" t="str">
        <f t="shared" si="1"/>
        <v/>
      </c>
      <c r="G37" s="31" t="str">
        <f t="shared" si="2"/>
        <v>否</v>
      </c>
    </row>
    <row r="38" ht="36" customHeight="1" spans="1:7">
      <c r="A38" s="46" t="s">
        <v>1544</v>
      </c>
      <c r="B38" s="47"/>
      <c r="C38" s="47"/>
      <c r="D38" s="48"/>
      <c r="E38" s="49" t="str">
        <f t="shared" si="0"/>
        <v/>
      </c>
      <c r="F38" s="30" t="str">
        <f t="shared" si="1"/>
        <v/>
      </c>
      <c r="G38" s="31" t="s">
        <v>1091</v>
      </c>
    </row>
    <row r="39" ht="36" hidden="1" customHeight="1" spans="1:7">
      <c r="A39" s="50" t="s">
        <v>1545</v>
      </c>
      <c r="B39" s="51"/>
      <c r="C39" s="51"/>
      <c r="D39" s="51"/>
      <c r="E39" s="42" t="str">
        <f t="shared" si="0"/>
        <v/>
      </c>
      <c r="F39" s="36" t="str">
        <f t="shared" si="1"/>
        <v/>
      </c>
      <c r="G39" s="31" t="str">
        <f t="shared" si="2"/>
        <v>否</v>
      </c>
    </row>
    <row r="40" ht="36" hidden="1" customHeight="1" spans="1:7">
      <c r="A40" s="53" t="s">
        <v>1546</v>
      </c>
      <c r="B40" s="51"/>
      <c r="C40" s="51"/>
      <c r="D40" s="51"/>
      <c r="E40" s="42" t="str">
        <f t="shared" si="0"/>
        <v/>
      </c>
      <c r="F40" s="36" t="str">
        <f t="shared" si="1"/>
        <v/>
      </c>
      <c r="G40" s="31" t="str">
        <f t="shared" si="2"/>
        <v>否</v>
      </c>
    </row>
    <row r="41" ht="36" hidden="1" customHeight="1" spans="1:7">
      <c r="A41" s="53" t="s">
        <v>1547</v>
      </c>
      <c r="B41" s="51"/>
      <c r="C41" s="51"/>
      <c r="D41" s="51"/>
      <c r="E41" s="42" t="str">
        <f t="shared" si="0"/>
        <v/>
      </c>
      <c r="F41" s="30" t="str">
        <f t="shared" si="1"/>
        <v/>
      </c>
      <c r="G41" s="31" t="str">
        <f t="shared" si="2"/>
        <v>否</v>
      </c>
    </row>
    <row r="42" ht="36" customHeight="1" spans="1:7">
      <c r="A42" s="54" t="s">
        <v>1548</v>
      </c>
      <c r="B42" s="51"/>
      <c r="C42" s="51"/>
      <c r="D42" s="52"/>
      <c r="E42" s="42" t="str">
        <f t="shared" si="0"/>
        <v/>
      </c>
      <c r="F42" s="30" t="str">
        <f t="shared" si="1"/>
        <v/>
      </c>
      <c r="G42" s="31" t="s">
        <v>1091</v>
      </c>
    </row>
    <row r="43" ht="36" hidden="1" customHeight="1" spans="1:7">
      <c r="A43" s="55" t="s">
        <v>1549</v>
      </c>
      <c r="B43" s="51"/>
      <c r="C43" s="47"/>
      <c r="D43" s="47"/>
      <c r="E43" s="49" t="str">
        <f t="shared" si="0"/>
        <v/>
      </c>
      <c r="F43" s="30" t="str">
        <f t="shared" si="1"/>
        <v/>
      </c>
      <c r="G43" s="31" t="str">
        <f t="shared" si="2"/>
        <v>否</v>
      </c>
    </row>
    <row r="44" ht="36" hidden="1" customHeight="1" spans="1:7">
      <c r="A44" s="55" t="s">
        <v>1591</v>
      </c>
      <c r="B44" s="51"/>
      <c r="C44" s="51"/>
      <c r="D44" s="51"/>
      <c r="E44" s="42" t="str">
        <f t="shared" si="0"/>
        <v/>
      </c>
      <c r="F44" s="36" t="str">
        <f t="shared" si="1"/>
        <v/>
      </c>
      <c r="G44" s="31" t="str">
        <f t="shared" si="2"/>
        <v>否</v>
      </c>
    </row>
    <row r="45" ht="36" customHeight="1" spans="1:7">
      <c r="A45" s="54" t="s">
        <v>1552</v>
      </c>
      <c r="B45" s="51"/>
      <c r="C45" s="51"/>
      <c r="D45" s="52"/>
      <c r="E45" s="42" t="str">
        <f t="shared" si="0"/>
        <v/>
      </c>
      <c r="F45" s="30" t="str">
        <f t="shared" si="1"/>
        <v/>
      </c>
      <c r="G45" s="31" t="s">
        <v>1091</v>
      </c>
    </row>
    <row r="46" ht="36" hidden="1" customHeight="1" spans="1:7">
      <c r="A46" s="53" t="s">
        <v>1592</v>
      </c>
      <c r="B46" s="47"/>
      <c r="C46" s="47"/>
      <c r="D46" s="47"/>
      <c r="E46" s="49" t="str">
        <f t="shared" si="0"/>
        <v/>
      </c>
      <c r="F46" s="30" t="str">
        <f t="shared" si="1"/>
        <v/>
      </c>
      <c r="G46" s="31" t="str">
        <f t="shared" si="2"/>
        <v>否</v>
      </c>
    </row>
    <row r="47" ht="36" hidden="1" customHeight="1" spans="1:7">
      <c r="A47" s="53" t="s">
        <v>1593</v>
      </c>
      <c r="B47" s="51"/>
      <c r="C47" s="51"/>
      <c r="D47" s="51"/>
      <c r="E47" s="51"/>
      <c r="F47" s="56"/>
      <c r="G47" s="31" t="str">
        <f t="shared" si="2"/>
        <v>否</v>
      </c>
    </row>
    <row r="48" ht="36" customHeight="1" spans="1:7">
      <c r="A48" s="54" t="s">
        <v>1556</v>
      </c>
      <c r="B48" s="51"/>
      <c r="C48" s="51"/>
      <c r="D48" s="52"/>
      <c r="E48" s="51"/>
      <c r="F48" s="56"/>
      <c r="G48" s="31" t="s">
        <v>1091</v>
      </c>
    </row>
    <row r="49" ht="36" customHeight="1" spans="1:7">
      <c r="A49" s="57" t="s">
        <v>1594</v>
      </c>
      <c r="B49" s="58">
        <v>265</v>
      </c>
      <c r="C49" s="58">
        <v>218</v>
      </c>
      <c r="D49" s="59">
        <v>223</v>
      </c>
      <c r="E49" s="49">
        <f t="shared" ref="E49" si="3">IF(B49&lt;&gt;0,D49/B49,"")</f>
        <v>0.841509433962264</v>
      </c>
      <c r="F49" s="30">
        <f t="shared" ref="F49" si="4">IF(C49&lt;&gt;0,D49/C49,"")</f>
        <v>1.02293577981651</v>
      </c>
      <c r="G49" s="31" t="str">
        <f t="shared" si="2"/>
        <v>是</v>
      </c>
    </row>
    <row r="50" ht="36" customHeight="1" spans="1:7">
      <c r="A50" s="60" t="s">
        <v>45</v>
      </c>
      <c r="B50" s="47"/>
      <c r="C50" s="47"/>
      <c r="D50" s="48"/>
      <c r="E50" s="49" t="str">
        <f t="shared" ref="E50:E52" si="5">IF(B50&lt;&gt;0,D50/B50,"")</f>
        <v/>
      </c>
      <c r="F50" s="30" t="str">
        <f t="shared" ref="F50:F52" si="6">IF(C50&lt;&gt;0,D50/C50,"")</f>
        <v/>
      </c>
      <c r="G50" s="31" t="s">
        <v>1091</v>
      </c>
    </row>
    <row r="51" ht="36" customHeight="1" spans="1:7">
      <c r="A51" s="60" t="s">
        <v>1558</v>
      </c>
      <c r="B51" s="61"/>
      <c r="C51" s="62"/>
      <c r="D51" s="62"/>
      <c r="E51" s="49" t="str">
        <f t="shared" si="5"/>
        <v/>
      </c>
      <c r="F51" s="30" t="str">
        <f t="shared" si="6"/>
        <v/>
      </c>
      <c r="G51" s="31" t="s">
        <v>1091</v>
      </c>
    </row>
    <row r="52" ht="36" customHeight="1" spans="1:7">
      <c r="A52" s="57" t="s">
        <v>55</v>
      </c>
      <c r="B52" s="58">
        <v>265</v>
      </c>
      <c r="C52" s="58">
        <v>218</v>
      </c>
      <c r="D52" s="59">
        <v>223</v>
      </c>
      <c r="E52" s="49">
        <f t="shared" si="5"/>
        <v>0.841509433962264</v>
      </c>
      <c r="F52" s="30">
        <f t="shared" si="6"/>
        <v>1.02293577981651</v>
      </c>
      <c r="G52" s="31" t="str">
        <f t="shared" si="2"/>
        <v>是</v>
      </c>
    </row>
  </sheetData>
  <autoFilter ref="A4:G52">
    <filterColumn colId="6">
      <customFilters>
        <customFilter operator="equal" val="是"/>
      </customFilters>
    </filterColumn>
  </autoFilter>
  <mergeCells count="5">
    <mergeCell ref="A1:F1"/>
    <mergeCell ref="C3:D3"/>
    <mergeCell ref="E3:F3"/>
    <mergeCell ref="A3:A4"/>
    <mergeCell ref="B3:B4"/>
  </mergeCells>
  <conditionalFormatting sqref="F5:F6">
    <cfRule type="cellIs" dxfId="4" priority="4" stopIfTrue="1" operator="lessThanOrEqual">
      <formula>-1</formula>
    </cfRule>
  </conditionalFormatting>
  <conditionalFormatting sqref="F49:F52">
    <cfRule type="cellIs" dxfId="4" priority="2" stopIfTrue="1" operator="lessThanOrEqual">
      <formula>-1</formula>
    </cfRule>
    <cfRule type="cellIs" dxfId="4" priority="1" stopIfTrue="1" operator="lessThanOrEqual">
      <formula>-1</formula>
    </cfRule>
  </conditionalFormatting>
  <conditionalFormatting sqref="G5:G52">
    <cfRule type="cellIs" dxfId="4" priority="3" stopIfTrue="1" operator="lessThanOrEqual">
      <formula>-1</formula>
    </cfRule>
  </conditionalFormatting>
  <conditionalFormatting sqref="F6 F37:F40 F33:F34 F29:F31 F26:F27 F21:F22 F18 F15:F16 F11:F12 F8 F44:F52">
    <cfRule type="cellIs" dxfId="4" priority="5" stopIfTrue="1" operator="lessThanOrEqual">
      <formula>-1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4" fitToHeight="0" orientation="portrait"/>
  <headerFooter alignWithMargins="0">
    <oddFooter>&amp;C&amp;14-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7030A0"/>
    <pageSetUpPr fitToPage="1"/>
  </sheetPr>
  <dimension ref="A1:P37"/>
  <sheetViews>
    <sheetView showZeros="0" workbookViewId="0">
      <selection activeCell="D2" sqref="A$1:F$1048576"/>
    </sheetView>
  </sheetViews>
  <sheetFormatPr defaultColWidth="9" defaultRowHeight="14.25"/>
  <cols>
    <col min="1" max="1" width="49.5" style="15" customWidth="1"/>
    <col min="2" max="2" width="16.625" style="15" customWidth="1"/>
    <col min="3" max="4" width="16.625" style="13" customWidth="1"/>
    <col min="5" max="5" width="14.625" style="13" customWidth="1"/>
    <col min="6" max="6" width="14.625" style="15" customWidth="1"/>
    <col min="7" max="7" width="14.125" style="15" customWidth="1"/>
    <col min="8" max="16384" width="9" style="15"/>
  </cols>
  <sheetData>
    <row r="1" s="13" customFormat="1" ht="35.1" customHeight="1" spans="1:6">
      <c r="A1" s="16" t="str">
        <f>YEAR(封面!$B$7)-1&amp;"年市级国有资本经营预算支出决算情况表"</f>
        <v>2018年市级国有资本经营预算支出决算情况表</v>
      </c>
      <c r="B1" s="16"/>
      <c r="C1" s="16"/>
      <c r="D1" s="17"/>
      <c r="E1" s="16"/>
      <c r="F1" s="16"/>
    </row>
    <row r="2" s="13" customFormat="1" ht="20.1" customHeight="1" spans="1:6">
      <c r="A2" s="18" t="s">
        <v>1595</v>
      </c>
      <c r="B2" s="19"/>
      <c r="C2" s="20"/>
      <c r="E2" s="21" t="s">
        <v>7</v>
      </c>
      <c r="F2" s="21"/>
    </row>
    <row r="3" ht="36" customHeight="1" spans="1:6">
      <c r="A3" s="22" t="s">
        <v>9</v>
      </c>
      <c r="B3" s="23" t="str">
        <f>YEAR(封面!$B$7)-2&amp;"年决算数"</f>
        <v>2017年决算数</v>
      </c>
      <c r="C3" s="23" t="str">
        <f>YEAR(封面!$B$7)-1&amp;"年"</f>
        <v>2018年</v>
      </c>
      <c r="D3" s="24"/>
      <c r="E3" s="22" t="s">
        <v>10</v>
      </c>
      <c r="F3" s="22"/>
    </row>
    <row r="4" ht="36" customHeight="1" spans="1:7">
      <c r="A4" s="22"/>
      <c r="B4" s="23"/>
      <c r="C4" s="23" t="s">
        <v>12</v>
      </c>
      <c r="D4" s="24" t="s">
        <v>13</v>
      </c>
      <c r="E4" s="23" t="str">
        <f>"为"&amp;YEAR(封面!$B$7)-2&amp;"年决算数%"</f>
        <v>为2017年决算数%</v>
      </c>
      <c r="F4" s="23" t="str">
        <f>"完成"&amp;YEAR(封面!$B$7)-1&amp;"年预算的%"</f>
        <v>完成2018年预算的%</v>
      </c>
      <c r="G4" s="25" t="s">
        <v>11</v>
      </c>
    </row>
    <row r="5" ht="36" customHeight="1" spans="1:7">
      <c r="A5" s="26" t="s">
        <v>1560</v>
      </c>
      <c r="B5" s="27">
        <f>B33</f>
        <v>205</v>
      </c>
      <c r="C5" s="27">
        <f>C33</f>
        <v>158</v>
      </c>
      <c r="D5" s="28">
        <f>D33</f>
        <v>163</v>
      </c>
      <c r="E5" s="29">
        <f t="shared" ref="E5:E33" si="0">IF(B5&lt;&gt;0,D5/B5,"")</f>
        <v>0.795121951219512</v>
      </c>
      <c r="F5" s="30">
        <f t="shared" ref="F5:F33" si="1">IF(C5&lt;&gt;0,D5/C5,"")</f>
        <v>1.03164556962025</v>
      </c>
      <c r="G5" s="31" t="str">
        <f t="shared" ref="G5:G37" si="2">IF(A5&lt;&gt;"",IF(SUM(B5:D5)&lt;&gt;0,"是","否"),"是")</f>
        <v>是</v>
      </c>
    </row>
    <row r="6" ht="36" customHeight="1" spans="1:16">
      <c r="A6" s="26" t="s">
        <v>1561</v>
      </c>
      <c r="B6" s="27">
        <f>SUM(B7:B15)</f>
        <v>0</v>
      </c>
      <c r="C6" s="27">
        <f>SUM(C7:C15)</f>
        <v>20</v>
      </c>
      <c r="D6" s="28">
        <f>SUM(D7:D15)</f>
        <v>123</v>
      </c>
      <c r="E6" s="29" t="str">
        <f t="shared" si="0"/>
        <v/>
      </c>
      <c r="F6" s="30">
        <f t="shared" si="1"/>
        <v>6.15</v>
      </c>
      <c r="G6" s="31" t="str">
        <f t="shared" si="2"/>
        <v>是</v>
      </c>
      <c r="P6" s="15" t="s">
        <v>0</v>
      </c>
    </row>
    <row r="7" ht="36" hidden="1" customHeight="1" spans="1:7">
      <c r="A7" s="32" t="s">
        <v>1562</v>
      </c>
      <c r="B7" s="33"/>
      <c r="C7" s="33"/>
      <c r="D7" s="33"/>
      <c r="E7" s="34" t="str">
        <f t="shared" si="0"/>
        <v/>
      </c>
      <c r="F7" s="30" t="str">
        <f t="shared" si="1"/>
        <v/>
      </c>
      <c r="G7" s="31" t="str">
        <f t="shared" si="2"/>
        <v>否</v>
      </c>
    </row>
    <row r="8" ht="36" customHeight="1" spans="1:7">
      <c r="A8" s="32" t="s">
        <v>1563</v>
      </c>
      <c r="B8" s="33"/>
      <c r="C8" s="33">
        <v>20</v>
      </c>
      <c r="D8" s="35">
        <v>123</v>
      </c>
      <c r="E8" s="34" t="str">
        <f t="shared" si="0"/>
        <v/>
      </c>
      <c r="F8" s="36">
        <f t="shared" si="1"/>
        <v>6.15</v>
      </c>
      <c r="G8" s="31" t="str">
        <f t="shared" si="2"/>
        <v>是</v>
      </c>
    </row>
    <row r="9" ht="36" hidden="1" customHeight="1" spans="1:7">
      <c r="A9" s="32" t="s">
        <v>1564</v>
      </c>
      <c r="B9" s="33"/>
      <c r="C9" s="33"/>
      <c r="D9" s="33"/>
      <c r="E9" s="34" t="str">
        <f t="shared" si="0"/>
        <v/>
      </c>
      <c r="F9" s="30" t="str">
        <f t="shared" si="1"/>
        <v/>
      </c>
      <c r="G9" s="31" t="str">
        <f t="shared" si="2"/>
        <v>否</v>
      </c>
    </row>
    <row r="10" ht="36" hidden="1" customHeight="1" spans="1:7">
      <c r="A10" s="32" t="s">
        <v>1565</v>
      </c>
      <c r="B10" s="33"/>
      <c r="C10" s="33"/>
      <c r="D10" s="33"/>
      <c r="E10" s="34" t="str">
        <f t="shared" si="0"/>
        <v/>
      </c>
      <c r="F10" s="30" t="str">
        <f t="shared" si="1"/>
        <v/>
      </c>
      <c r="G10" s="31" t="str">
        <f t="shared" si="2"/>
        <v>否</v>
      </c>
    </row>
    <row r="11" ht="36" hidden="1" customHeight="1" spans="1:7">
      <c r="A11" s="32" t="s">
        <v>1566</v>
      </c>
      <c r="B11" s="33"/>
      <c r="C11" s="33"/>
      <c r="D11" s="33"/>
      <c r="E11" s="34" t="str">
        <f t="shared" si="0"/>
        <v/>
      </c>
      <c r="F11" s="30" t="str">
        <f t="shared" si="1"/>
        <v/>
      </c>
      <c r="G11" s="31" t="str">
        <f t="shared" si="2"/>
        <v>否</v>
      </c>
    </row>
    <row r="12" ht="36" hidden="1" customHeight="1" spans="1:7">
      <c r="A12" s="37" t="s">
        <v>1567</v>
      </c>
      <c r="B12" s="33"/>
      <c r="C12" s="33"/>
      <c r="D12" s="33"/>
      <c r="E12" s="34" t="str">
        <f t="shared" si="0"/>
        <v/>
      </c>
      <c r="F12" s="30" t="str">
        <f t="shared" si="1"/>
        <v/>
      </c>
      <c r="G12" s="31" t="str">
        <f t="shared" si="2"/>
        <v>否</v>
      </c>
    </row>
    <row r="13" ht="36" hidden="1" customHeight="1" spans="1:7">
      <c r="A13" s="38" t="s">
        <v>1568</v>
      </c>
      <c r="B13" s="33"/>
      <c r="C13" s="33"/>
      <c r="D13" s="33"/>
      <c r="E13" s="34" t="str">
        <f t="shared" si="0"/>
        <v/>
      </c>
      <c r="F13" s="30" t="str">
        <f t="shared" si="1"/>
        <v/>
      </c>
      <c r="G13" s="31" t="str">
        <f t="shared" si="2"/>
        <v>否</v>
      </c>
    </row>
    <row r="14" ht="36" hidden="1" customHeight="1" spans="1:7">
      <c r="A14" s="39" t="s">
        <v>1569</v>
      </c>
      <c r="B14" s="33"/>
      <c r="C14" s="33"/>
      <c r="D14" s="33"/>
      <c r="E14" s="34" t="str">
        <f t="shared" si="0"/>
        <v/>
      </c>
      <c r="F14" s="30" t="str">
        <f t="shared" si="1"/>
        <v/>
      </c>
      <c r="G14" s="31" t="str">
        <f t="shared" si="2"/>
        <v>否</v>
      </c>
    </row>
    <row r="15" ht="36" hidden="1" customHeight="1" spans="1:7">
      <c r="A15" s="32" t="s">
        <v>1570</v>
      </c>
      <c r="B15" s="33"/>
      <c r="C15" s="33"/>
      <c r="D15" s="33"/>
      <c r="E15" s="34" t="str">
        <f t="shared" si="0"/>
        <v/>
      </c>
      <c r="F15" s="30" t="str">
        <f t="shared" si="1"/>
        <v/>
      </c>
      <c r="G15" s="31" t="str">
        <f t="shared" si="2"/>
        <v>否</v>
      </c>
    </row>
    <row r="16" ht="36" customHeight="1" spans="1:7">
      <c r="A16" s="40" t="s">
        <v>1571</v>
      </c>
      <c r="B16" s="27">
        <f>SUM(B17:B24)</f>
        <v>0</v>
      </c>
      <c r="C16" s="27">
        <f>SUM(C17:C24)</f>
        <v>50</v>
      </c>
      <c r="D16" s="28">
        <f>SUM(D17:D24)</f>
        <v>0</v>
      </c>
      <c r="E16" s="29" t="str">
        <f t="shared" ref="E16" si="3">IF(B16&lt;&gt;0,D16/B16,"")</f>
        <v/>
      </c>
      <c r="F16" s="30">
        <f t="shared" ref="F16" si="4">IF(C16&lt;&gt;0,D16/C16,"")</f>
        <v>0</v>
      </c>
      <c r="G16" s="31" t="str">
        <f t="shared" si="2"/>
        <v>是</v>
      </c>
    </row>
    <row r="17" ht="36" hidden="1" customHeight="1" spans="1:7">
      <c r="A17" s="32" t="s">
        <v>1572</v>
      </c>
      <c r="B17" s="33"/>
      <c r="C17" s="33"/>
      <c r="D17" s="33"/>
      <c r="E17" s="34" t="str">
        <f t="shared" si="0"/>
        <v/>
      </c>
      <c r="F17" s="30" t="str">
        <f t="shared" si="1"/>
        <v/>
      </c>
      <c r="G17" s="31" t="str">
        <f t="shared" si="2"/>
        <v>否</v>
      </c>
    </row>
    <row r="18" ht="36" hidden="1" customHeight="1" spans="1:7">
      <c r="A18" s="32" t="s">
        <v>1573</v>
      </c>
      <c r="B18" s="33"/>
      <c r="C18" s="33"/>
      <c r="D18" s="33"/>
      <c r="E18" s="34" t="str">
        <f t="shared" si="0"/>
        <v/>
      </c>
      <c r="F18" s="30" t="str">
        <f t="shared" si="1"/>
        <v/>
      </c>
      <c r="G18" s="31" t="str">
        <f t="shared" si="2"/>
        <v>否</v>
      </c>
    </row>
    <row r="19" ht="36" hidden="1" customHeight="1" spans="1:7">
      <c r="A19" s="41" t="s">
        <v>1574</v>
      </c>
      <c r="B19" s="33"/>
      <c r="C19" s="33"/>
      <c r="D19" s="33"/>
      <c r="E19" s="34" t="str">
        <f t="shared" si="0"/>
        <v/>
      </c>
      <c r="F19" s="30" t="str">
        <f t="shared" si="1"/>
        <v/>
      </c>
      <c r="G19" s="31" t="str">
        <f t="shared" si="2"/>
        <v>否</v>
      </c>
    </row>
    <row r="20" ht="36" hidden="1" customHeight="1" spans="1:7">
      <c r="A20" s="32" t="s">
        <v>1575</v>
      </c>
      <c r="B20" s="33"/>
      <c r="C20" s="33"/>
      <c r="D20" s="33"/>
      <c r="E20" s="34" t="str">
        <f t="shared" si="0"/>
        <v/>
      </c>
      <c r="F20" s="30" t="str">
        <f t="shared" si="1"/>
        <v/>
      </c>
      <c r="G20" s="31" t="str">
        <f t="shared" si="2"/>
        <v>否</v>
      </c>
    </row>
    <row r="21" ht="36" hidden="1" customHeight="1" spans="1:7">
      <c r="A21" s="39" t="s">
        <v>1576</v>
      </c>
      <c r="B21" s="33"/>
      <c r="C21" s="33"/>
      <c r="D21" s="33"/>
      <c r="E21" s="34" t="str">
        <f t="shared" si="0"/>
        <v/>
      </c>
      <c r="F21" s="30" t="str">
        <f t="shared" si="1"/>
        <v/>
      </c>
      <c r="G21" s="31" t="str">
        <f t="shared" si="2"/>
        <v>否</v>
      </c>
    </row>
    <row r="22" ht="36" hidden="1" customHeight="1" spans="1:7">
      <c r="A22" s="32" t="s">
        <v>1577</v>
      </c>
      <c r="B22" s="33"/>
      <c r="C22" s="33"/>
      <c r="D22" s="33"/>
      <c r="E22" s="34" t="str">
        <f t="shared" si="0"/>
        <v/>
      </c>
      <c r="F22" s="30" t="str">
        <f t="shared" si="1"/>
        <v/>
      </c>
      <c r="G22" s="31" t="str">
        <f t="shared" si="2"/>
        <v>否</v>
      </c>
    </row>
    <row r="23" ht="36" hidden="1" customHeight="1" spans="1:7">
      <c r="A23" s="32" t="s">
        <v>1578</v>
      </c>
      <c r="B23" s="33"/>
      <c r="C23" s="33"/>
      <c r="D23" s="33"/>
      <c r="E23" s="34" t="str">
        <f t="shared" si="0"/>
        <v/>
      </c>
      <c r="F23" s="30" t="str">
        <f t="shared" si="1"/>
        <v/>
      </c>
      <c r="G23" s="31" t="str">
        <f t="shared" si="2"/>
        <v>否</v>
      </c>
    </row>
    <row r="24" ht="36" customHeight="1" spans="1:7">
      <c r="A24" s="32" t="s">
        <v>1579</v>
      </c>
      <c r="B24" s="33"/>
      <c r="C24" s="33">
        <v>50</v>
      </c>
      <c r="D24" s="35"/>
      <c r="E24" s="29" t="str">
        <f t="shared" ref="E24:E26" si="5">IF(B24&lt;&gt;0,D24/B24,"")</f>
        <v/>
      </c>
      <c r="F24" s="30">
        <f t="shared" ref="F24:F26" si="6">IF(C24&lt;&gt;0,D24/C24,"")</f>
        <v>0</v>
      </c>
      <c r="G24" s="31" t="str">
        <f t="shared" si="2"/>
        <v>是</v>
      </c>
    </row>
    <row r="25" ht="36" customHeight="1" spans="1:7">
      <c r="A25" s="40" t="s">
        <v>1580</v>
      </c>
      <c r="B25" s="27">
        <v>100</v>
      </c>
      <c r="C25" s="27">
        <f>C26</f>
        <v>0</v>
      </c>
      <c r="D25" s="28">
        <f>D26</f>
        <v>0</v>
      </c>
      <c r="E25" s="29">
        <f t="shared" si="5"/>
        <v>0</v>
      </c>
      <c r="F25" s="30" t="str">
        <f t="shared" si="6"/>
        <v/>
      </c>
      <c r="G25" s="31" t="str">
        <f t="shared" si="2"/>
        <v>是</v>
      </c>
    </row>
    <row r="26" ht="36" customHeight="1" spans="1:7">
      <c r="A26" s="32" t="s">
        <v>1581</v>
      </c>
      <c r="B26" s="33">
        <v>100</v>
      </c>
      <c r="C26" s="33"/>
      <c r="D26" s="35"/>
      <c r="E26" s="29">
        <f t="shared" si="5"/>
        <v>0</v>
      </c>
      <c r="F26" s="30" t="str">
        <f t="shared" si="6"/>
        <v/>
      </c>
      <c r="G26" s="31" t="str">
        <f t="shared" si="2"/>
        <v>是</v>
      </c>
    </row>
    <row r="27" ht="36" hidden="1" customHeight="1" spans="1:7">
      <c r="A27" s="26" t="s">
        <v>1582</v>
      </c>
      <c r="B27" s="33"/>
      <c r="C27" s="33"/>
      <c r="D27" s="33"/>
      <c r="E27" s="34" t="str">
        <f t="shared" si="0"/>
        <v/>
      </c>
      <c r="F27" s="30" t="str">
        <f t="shared" si="1"/>
        <v/>
      </c>
      <c r="G27" s="31" t="str">
        <f t="shared" si="2"/>
        <v>否</v>
      </c>
    </row>
    <row r="28" ht="36" hidden="1" customHeight="1" spans="1:7">
      <c r="A28" s="41" t="s">
        <v>1583</v>
      </c>
      <c r="B28" s="33"/>
      <c r="C28" s="33"/>
      <c r="D28" s="33"/>
      <c r="E28" s="34" t="str">
        <f t="shared" si="0"/>
        <v/>
      </c>
      <c r="F28" s="30" t="str">
        <f t="shared" si="1"/>
        <v/>
      </c>
      <c r="G28" s="31" t="str">
        <f t="shared" si="2"/>
        <v>否</v>
      </c>
    </row>
    <row r="29" ht="36" hidden="1" customHeight="1" spans="1:7">
      <c r="A29" s="32" t="s">
        <v>1584</v>
      </c>
      <c r="B29" s="33"/>
      <c r="C29" s="33"/>
      <c r="D29" s="33"/>
      <c r="E29" s="34" t="str">
        <f t="shared" si="0"/>
        <v/>
      </c>
      <c r="F29" s="30" t="str">
        <f t="shared" si="1"/>
        <v/>
      </c>
      <c r="G29" s="31" t="str">
        <f t="shared" si="2"/>
        <v>否</v>
      </c>
    </row>
    <row r="30" ht="36" hidden="1" customHeight="1" spans="1:7">
      <c r="A30" s="32" t="s">
        <v>1585</v>
      </c>
      <c r="B30" s="33"/>
      <c r="C30" s="33"/>
      <c r="D30" s="33"/>
      <c r="E30" s="34" t="str">
        <f t="shared" si="0"/>
        <v/>
      </c>
      <c r="F30" s="30" t="str">
        <f t="shared" si="1"/>
        <v/>
      </c>
      <c r="G30" s="31" t="str">
        <f t="shared" si="2"/>
        <v>否</v>
      </c>
    </row>
    <row r="31" ht="36" customHeight="1" spans="1:7">
      <c r="A31" s="26" t="s">
        <v>1586</v>
      </c>
      <c r="B31" s="27">
        <v>105</v>
      </c>
      <c r="C31" s="27">
        <f>C32</f>
        <v>88</v>
      </c>
      <c r="D31" s="28">
        <f>D32</f>
        <v>40</v>
      </c>
      <c r="E31" s="29">
        <f t="shared" si="0"/>
        <v>0.380952380952381</v>
      </c>
      <c r="F31" s="30">
        <f t="shared" si="1"/>
        <v>0.454545454545455</v>
      </c>
      <c r="G31" s="31" t="str">
        <f t="shared" si="2"/>
        <v>是</v>
      </c>
    </row>
    <row r="32" ht="36" customHeight="1" spans="1:7">
      <c r="A32" s="32" t="s">
        <v>1587</v>
      </c>
      <c r="B32" s="33">
        <v>105</v>
      </c>
      <c r="C32" s="33">
        <v>88</v>
      </c>
      <c r="D32" s="35">
        <v>40</v>
      </c>
      <c r="E32" s="34">
        <f t="shared" si="0"/>
        <v>0.380952380952381</v>
      </c>
      <c r="F32" s="42">
        <f t="shared" si="1"/>
        <v>0.454545454545455</v>
      </c>
      <c r="G32" s="31" t="str">
        <f t="shared" si="2"/>
        <v>是</v>
      </c>
    </row>
    <row r="33" ht="36" customHeight="1" spans="1:7">
      <c r="A33" s="43" t="s">
        <v>1596</v>
      </c>
      <c r="B33" s="27">
        <f>SUM(B25,B6,B16,B31)</f>
        <v>205</v>
      </c>
      <c r="C33" s="27">
        <f>SUM(C25,C6,C16,C31)</f>
        <v>158</v>
      </c>
      <c r="D33" s="28">
        <f>SUM(D25,D6,D16,D31)</f>
        <v>163</v>
      </c>
      <c r="E33" s="29">
        <f t="shared" si="0"/>
        <v>0.795121951219512</v>
      </c>
      <c r="F33" s="30">
        <f t="shared" si="1"/>
        <v>1.03164556962025</v>
      </c>
      <c r="G33" s="31" t="str">
        <f t="shared" si="2"/>
        <v>是</v>
      </c>
    </row>
    <row r="34" ht="36" hidden="1" customHeight="1" spans="1:7">
      <c r="A34" s="44" t="s">
        <v>1597</v>
      </c>
      <c r="B34" s="33"/>
      <c r="C34" s="33"/>
      <c r="D34" s="33"/>
      <c r="E34" s="34"/>
      <c r="F34" s="30"/>
      <c r="G34" s="31" t="str">
        <f t="shared" si="2"/>
        <v>否</v>
      </c>
    </row>
    <row r="35" s="14" customFormat="1" ht="36" customHeight="1" spans="1:7">
      <c r="A35" s="26" t="s">
        <v>87</v>
      </c>
      <c r="B35" s="27">
        <v>60</v>
      </c>
      <c r="C35" s="27">
        <v>60</v>
      </c>
      <c r="D35" s="28">
        <v>60</v>
      </c>
      <c r="E35" s="29">
        <f t="shared" ref="E35" si="7">IF(B35&lt;&gt;0,D35/B35,"")</f>
        <v>1</v>
      </c>
      <c r="F35" s="30">
        <f t="shared" ref="F35" si="8">IF(C35&lt;&gt;0,D35/C35,"")</f>
        <v>1</v>
      </c>
      <c r="G35" s="31" t="str">
        <f t="shared" si="2"/>
        <v>是</v>
      </c>
    </row>
    <row r="36" ht="36" hidden="1" customHeight="1" spans="1:7">
      <c r="A36" s="45" t="s">
        <v>1598</v>
      </c>
      <c r="B36" s="33"/>
      <c r="C36" s="33"/>
      <c r="D36" s="33"/>
      <c r="E36" s="34"/>
      <c r="F36" s="30"/>
      <c r="G36" s="31" t="str">
        <f t="shared" si="2"/>
        <v>否</v>
      </c>
    </row>
    <row r="37" ht="36" customHeight="1" spans="1:7">
      <c r="A37" s="43" t="s">
        <v>90</v>
      </c>
      <c r="B37" s="27">
        <f>SUM(B33:B36)</f>
        <v>265</v>
      </c>
      <c r="C37" s="27">
        <f>SUM(C33:C36)</f>
        <v>218</v>
      </c>
      <c r="D37" s="28">
        <f>SUM(D33:D36)</f>
        <v>223</v>
      </c>
      <c r="E37" s="29">
        <f t="shared" ref="E37" si="9">IF(B37&lt;&gt;0,D37/B37,"")</f>
        <v>0.841509433962264</v>
      </c>
      <c r="F37" s="30">
        <f t="shared" ref="F37" si="10">IF(C37&lt;&gt;0,D37/C37,"")</f>
        <v>1.02293577981651</v>
      </c>
      <c r="G37" s="31" t="str">
        <f t="shared" si="2"/>
        <v>是</v>
      </c>
    </row>
  </sheetData>
  <autoFilter ref="A4:P37">
    <filterColumn colId="6">
      <customFilters>
        <customFilter operator="equal" val="是"/>
      </customFilters>
    </filterColumn>
  </autoFilter>
  <mergeCells count="5">
    <mergeCell ref="A1:F1"/>
    <mergeCell ref="C3:D3"/>
    <mergeCell ref="E3:F3"/>
    <mergeCell ref="A3:A4"/>
    <mergeCell ref="B3:B4"/>
  </mergeCells>
  <conditionalFormatting sqref="G5:G37">
    <cfRule type="cellIs" dxfId="4" priority="1" stopIfTrue="1" operator="lessThanOrEqual">
      <formula>-1</formula>
    </cfRule>
  </conditionalFormatting>
  <conditionalFormatting sqref="F5:F31 F33:F37">
    <cfRule type="cellIs" dxfId="5" priority="4" stopIfTrue="1" operator="greaterThan">
      <formula>10</formula>
    </cfRule>
    <cfRule type="cellIs" dxfId="5" priority="5" stopIfTrue="1" operator="lessThanOrEqual">
      <formula>-1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1" fitToHeight="0" orientation="portrait"/>
  <headerFooter alignWithMargins="0">
    <oddFooter>&amp;C&amp;14-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35"/>
  <sheetViews>
    <sheetView workbookViewId="0">
      <selection activeCell="A1" sqref="A1"/>
    </sheetView>
  </sheetViews>
  <sheetFormatPr defaultColWidth="9" defaultRowHeight="14.25"/>
  <cols>
    <col min="1" max="1" width="90.375" style="1" customWidth="1"/>
    <col min="2" max="2" width="255.625" style="1" customWidth="1"/>
    <col min="3" max="16384" width="9" style="1"/>
  </cols>
  <sheetData>
    <row r="1" ht="48" customHeight="1" spans="1:2">
      <c r="A1" s="12" t="str">
        <f>YEAR(封面!$B$7)-1&amp;"年临沧市社会保险基金收支执行情况和结余情况的说明"</f>
        <v>2018年临沧市社会保险基金收支执行情况和结余情况的说明</v>
      </c>
      <c r="B1" s="3"/>
    </row>
    <row r="2" ht="20.1" customHeight="1" spans="1:1">
      <c r="A2" s="4"/>
    </row>
    <row r="3" ht="32.1" customHeight="1" spans="1:2">
      <c r="A3" s="5" t="str">
        <f t="shared" ref="A3:A19" si="0">"  "&amp;B3&amp;"
"</f>
        <v>  
</v>
      </c>
      <c r="B3" s="6"/>
    </row>
    <row r="4" ht="30.75" customHeight="1" spans="1:14">
      <c r="A4" s="5" t="str">
        <f t="shared" si="0"/>
        <v>  
</v>
      </c>
      <c r="B4" s="6"/>
      <c r="C4" s="1" t="s">
        <v>2</v>
      </c>
      <c r="G4" s="7"/>
      <c r="N4" s="1" t="s">
        <v>0</v>
      </c>
    </row>
    <row r="5" ht="40.5" customHeight="1" spans="1:2">
      <c r="A5" s="5" t="str">
        <f>"  "&amp;B5&amp;""</f>
        <v>  </v>
      </c>
      <c r="B5" s="6"/>
    </row>
    <row r="6" ht="36" customHeight="1" spans="1:5">
      <c r="A6" s="5" t="str">
        <f t="shared" si="0"/>
        <v>  
</v>
      </c>
      <c r="B6" s="6"/>
      <c r="E6" s="8"/>
    </row>
    <row r="7" ht="33.75" customHeight="1" spans="1:5">
      <c r="A7" s="5" t="str">
        <f t="shared" si="0"/>
        <v>  
</v>
      </c>
      <c r="B7" s="6"/>
      <c r="E7" s="8"/>
    </row>
    <row r="8" ht="38.25" customHeight="1" spans="1:5">
      <c r="A8" s="5" t="str">
        <f t="shared" si="0"/>
        <v>  
</v>
      </c>
      <c r="B8" s="6"/>
      <c r="E8" s="8"/>
    </row>
    <row r="9" ht="50.25" customHeight="1" spans="1:5">
      <c r="A9" s="5" t="str">
        <f t="shared" si="0"/>
        <v>  
</v>
      </c>
      <c r="B9" s="6"/>
      <c r="E9" s="8"/>
    </row>
    <row r="10" ht="28.5" customHeight="1" spans="1:5">
      <c r="A10" s="5" t="str">
        <f t="shared" si="0"/>
        <v>  
</v>
      </c>
      <c r="B10" s="6"/>
      <c r="E10" s="8"/>
    </row>
    <row r="11" ht="33.75" customHeight="1" spans="1:5">
      <c r="A11" s="5" t="str">
        <f t="shared" si="0"/>
        <v>  
</v>
      </c>
      <c r="B11" s="6"/>
      <c r="E11" s="8"/>
    </row>
    <row r="12" ht="36.75" customHeight="1" spans="1:2">
      <c r="A12" s="5" t="str">
        <f t="shared" si="0"/>
        <v>  
</v>
      </c>
      <c r="B12" s="6"/>
    </row>
    <row r="13" ht="31.5" customHeight="1" spans="1:5">
      <c r="A13" s="5" t="str">
        <f t="shared" si="0"/>
        <v>  
</v>
      </c>
      <c r="B13" s="6"/>
      <c r="E13" s="8"/>
    </row>
    <row r="14" ht="44.25" customHeight="1" spans="1:5">
      <c r="A14" s="5" t="str">
        <f t="shared" si="0"/>
        <v>  
</v>
      </c>
      <c r="B14" s="6"/>
      <c r="E14" s="8"/>
    </row>
    <row r="15" ht="31.5" customHeight="1" spans="1:5">
      <c r="A15" s="5" t="str">
        <f t="shared" si="0"/>
        <v>  
</v>
      </c>
      <c r="B15" s="6"/>
      <c r="E15" s="8"/>
    </row>
    <row r="16" ht="33" customHeight="1" spans="1:5">
      <c r="A16" s="5" t="str">
        <f t="shared" si="0"/>
        <v>  
</v>
      </c>
      <c r="B16" s="6"/>
      <c r="E16" s="8"/>
    </row>
    <row r="17" ht="33" customHeight="1" spans="1:5">
      <c r="A17" s="5" t="str">
        <f t="shared" si="0"/>
        <v>  
</v>
      </c>
      <c r="B17" s="6"/>
      <c r="E17" s="8"/>
    </row>
    <row r="18" ht="19.5" customHeight="1" spans="1:5">
      <c r="A18" s="5" t="str">
        <f t="shared" si="0"/>
        <v>  
</v>
      </c>
      <c r="B18" s="6"/>
      <c r="E18" s="8"/>
    </row>
    <row r="19" ht="33" customHeight="1" spans="1:5">
      <c r="A19" s="5" t="str">
        <f t="shared" si="0"/>
        <v>  
</v>
      </c>
      <c r="B19" s="6"/>
      <c r="E19" s="8"/>
    </row>
    <row r="20" ht="33" hidden="1" customHeight="1" spans="1:5">
      <c r="A20" s="5" t="str">
        <f>"    "&amp;B20&amp;"
"</f>
        <v>    
</v>
      </c>
      <c r="B20" s="6"/>
      <c r="E20" s="8"/>
    </row>
    <row r="21" ht="27" spans="1:5">
      <c r="A21" s="5" t="str">
        <f>"  "&amp;B21&amp;"
"</f>
        <v>  
</v>
      </c>
      <c r="B21" s="6"/>
      <c r="E21" s="8"/>
    </row>
    <row r="22" ht="27" spans="1:5">
      <c r="A22" s="5" t="str">
        <f>"    "&amp;B22&amp;"
"</f>
        <v>    
</v>
      </c>
      <c r="B22" s="8"/>
      <c r="E22" s="8"/>
    </row>
    <row r="23" ht="36" customHeight="1" spans="1:1">
      <c r="A23" s="5"/>
    </row>
    <row r="24" ht="34.5" customHeight="1" spans="1:1">
      <c r="A24" s="5"/>
    </row>
    <row r="25" ht="61.5" customHeight="1" spans="1:1">
      <c r="A25" s="5"/>
    </row>
    <row r="26" spans="1:1">
      <c r="A26" s="8"/>
    </row>
    <row r="30" spans="5:5">
      <c r="E30" s="8"/>
    </row>
    <row r="40" spans="7:10">
      <c r="G40" s="9"/>
      <c r="H40" s="9"/>
      <c r="I40" s="9"/>
      <c r="J40" s="9"/>
    </row>
    <row r="1106" spans="6:11">
      <c r="F1106" s="10"/>
      <c r="G1106" s="10"/>
      <c r="H1106" s="10"/>
      <c r="I1106" s="10"/>
      <c r="J1106" s="10"/>
      <c r="K1106" s="10"/>
    </row>
    <row r="1335" hidden="1" spans="6:8">
      <c r="F1335" s="9"/>
      <c r="G1335" s="9"/>
      <c r="H1335" s="11"/>
    </row>
  </sheetData>
  <printOptions horizontalCentered="1"/>
  <pageMargins left="0.751388888888889" right="0.751388888888889" top="1" bottom="1" header="0.511805555555556" footer="0.511805555555556"/>
  <pageSetup paperSize="9" orientation="portrait"/>
  <headerFooter>
    <oddFooter>&amp;C&amp;14-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35"/>
  <sheetViews>
    <sheetView workbookViewId="0">
      <selection activeCell="A1" sqref="A1"/>
    </sheetView>
  </sheetViews>
  <sheetFormatPr defaultColWidth="9" defaultRowHeight="14.25"/>
  <cols>
    <col min="1" max="1" width="90.375" style="1" customWidth="1"/>
    <col min="2" max="2" width="255.625" style="1" customWidth="1"/>
    <col min="3" max="16384" width="9" style="1"/>
  </cols>
  <sheetData>
    <row r="1" ht="30" customHeight="1" spans="1:2">
      <c r="A1" s="2" t="str">
        <f>YEAR(封面!$B$7)&amp;"年临沧市市本级一般公共预算支出安排说明"</f>
        <v>2019年临沧市市本级一般公共预算支出安排说明</v>
      </c>
      <c r="B1" s="3"/>
    </row>
    <row r="2" ht="20.1" customHeight="1" spans="1:1">
      <c r="A2" s="4"/>
    </row>
    <row r="3" ht="30" customHeight="1" spans="1:2">
      <c r="A3" s="5" t="str">
        <f t="shared" ref="A3:A19" si="0">"  "&amp;B3&amp;"
"</f>
        <v>  
</v>
      </c>
      <c r="B3" s="6"/>
    </row>
    <row r="4" ht="30.75" customHeight="1" spans="1:14">
      <c r="A4" s="5" t="str">
        <f t="shared" si="0"/>
        <v>  
</v>
      </c>
      <c r="B4" s="6"/>
      <c r="C4" s="1" t="s">
        <v>2</v>
      </c>
      <c r="G4" s="7"/>
      <c r="N4" s="1" t="s">
        <v>0</v>
      </c>
    </row>
    <row r="5" ht="40.5" customHeight="1" spans="1:2">
      <c r="A5" s="5" t="str">
        <f>"  "&amp;B5&amp;""</f>
        <v>  </v>
      </c>
      <c r="B5" s="6"/>
    </row>
    <row r="6" ht="36" customHeight="1" spans="1:5">
      <c r="A6" s="5" t="str">
        <f t="shared" si="0"/>
        <v>  
</v>
      </c>
      <c r="B6" s="6"/>
      <c r="E6" s="8"/>
    </row>
    <row r="7" ht="33.75" customHeight="1" spans="1:5">
      <c r="A7" s="5" t="str">
        <f t="shared" si="0"/>
        <v>  
</v>
      </c>
      <c r="B7" s="6"/>
      <c r="E7" s="8"/>
    </row>
    <row r="8" ht="38.25" customHeight="1" spans="1:5">
      <c r="A8" s="5" t="str">
        <f t="shared" si="0"/>
        <v>  
</v>
      </c>
      <c r="B8" s="6"/>
      <c r="E8" s="8"/>
    </row>
    <row r="9" ht="50.25" customHeight="1" spans="1:5">
      <c r="A9" s="5" t="str">
        <f t="shared" si="0"/>
        <v>  
</v>
      </c>
      <c r="B9" s="6"/>
      <c r="E9" s="8"/>
    </row>
    <row r="10" ht="28.5" customHeight="1" spans="1:5">
      <c r="A10" s="5" t="str">
        <f t="shared" si="0"/>
        <v>  
</v>
      </c>
      <c r="B10" s="6"/>
      <c r="E10" s="8"/>
    </row>
    <row r="11" ht="33.75" customHeight="1" spans="1:5">
      <c r="A11" s="5" t="str">
        <f t="shared" si="0"/>
        <v>  
</v>
      </c>
      <c r="B11" s="6"/>
      <c r="E11" s="8"/>
    </row>
    <row r="12" ht="36.75" customHeight="1" spans="1:2">
      <c r="A12" s="5" t="str">
        <f t="shared" si="0"/>
        <v>  
</v>
      </c>
      <c r="B12" s="6"/>
    </row>
    <row r="13" ht="31.5" customHeight="1" spans="1:5">
      <c r="A13" s="5" t="str">
        <f t="shared" si="0"/>
        <v>  
</v>
      </c>
      <c r="B13" s="6"/>
      <c r="E13" s="8"/>
    </row>
    <row r="14" ht="44.25" customHeight="1" spans="1:5">
      <c r="A14" s="5" t="str">
        <f t="shared" si="0"/>
        <v>  
</v>
      </c>
      <c r="B14" s="6"/>
      <c r="E14" s="8"/>
    </row>
    <row r="15" ht="31.5" customHeight="1" spans="1:5">
      <c r="A15" s="5" t="str">
        <f t="shared" si="0"/>
        <v>  
</v>
      </c>
      <c r="B15" s="6"/>
      <c r="E15" s="8"/>
    </row>
    <row r="16" ht="33" customHeight="1" spans="1:5">
      <c r="A16" s="5" t="str">
        <f t="shared" si="0"/>
        <v>  
</v>
      </c>
      <c r="B16" s="6"/>
      <c r="E16" s="8"/>
    </row>
    <row r="17" ht="33" customHeight="1" spans="1:5">
      <c r="A17" s="5" t="str">
        <f t="shared" si="0"/>
        <v>  
</v>
      </c>
      <c r="B17" s="6"/>
      <c r="E17" s="8"/>
    </row>
    <row r="18" ht="19.5" customHeight="1" spans="1:5">
      <c r="A18" s="5" t="str">
        <f t="shared" si="0"/>
        <v>  
</v>
      </c>
      <c r="B18" s="6"/>
      <c r="E18" s="8"/>
    </row>
    <row r="19" ht="33" customHeight="1" spans="1:5">
      <c r="A19" s="5" t="str">
        <f t="shared" si="0"/>
        <v>  
</v>
      </c>
      <c r="B19" s="6"/>
      <c r="E19" s="8"/>
    </row>
    <row r="20" ht="33" hidden="1" customHeight="1" spans="1:5">
      <c r="A20" s="5" t="str">
        <f>"    "&amp;B20&amp;"
"</f>
        <v>    
</v>
      </c>
      <c r="B20" s="6"/>
      <c r="E20" s="8"/>
    </row>
    <row r="21" ht="27" spans="1:5">
      <c r="A21" s="5" t="str">
        <f>"  "&amp;B21&amp;"
"</f>
        <v>  
</v>
      </c>
      <c r="B21" s="6"/>
      <c r="E21" s="8"/>
    </row>
    <row r="22" ht="27" spans="1:5">
      <c r="A22" s="5" t="str">
        <f>"    "&amp;B22&amp;"
"</f>
        <v>    
</v>
      </c>
      <c r="B22" s="8"/>
      <c r="E22" s="8"/>
    </row>
    <row r="23" ht="36" customHeight="1" spans="1:1">
      <c r="A23" s="5"/>
    </row>
    <row r="24" ht="34.5" customHeight="1" spans="1:1">
      <c r="A24" s="5"/>
    </row>
    <row r="25" ht="61.5" customHeight="1" spans="1:1">
      <c r="A25" s="5"/>
    </row>
    <row r="26" spans="1:1">
      <c r="A26" s="8"/>
    </row>
    <row r="30" spans="5:5">
      <c r="E30" s="8"/>
    </row>
    <row r="40" spans="7:10">
      <c r="G40" s="9"/>
      <c r="H40" s="9"/>
      <c r="I40" s="9"/>
      <c r="J40" s="9"/>
    </row>
    <row r="1106" spans="6:11">
      <c r="F1106" s="10"/>
      <c r="G1106" s="10"/>
      <c r="H1106" s="10"/>
      <c r="I1106" s="10"/>
      <c r="J1106" s="10"/>
      <c r="K1106" s="10"/>
    </row>
    <row r="1335" hidden="1" spans="6:8">
      <c r="F1335" s="9"/>
      <c r="G1335" s="9"/>
      <c r="H1335" s="11"/>
    </row>
  </sheetData>
  <printOptions horizontalCentered="1"/>
  <pageMargins left="0.751388888888889" right="0.751388888888889" top="1" bottom="1" header="0.511805555555556" footer="0.511805555555556"/>
  <pageSetup paperSize="9" orientation="portrait"/>
  <headerFooter>
    <oddFooter>&amp;C&amp;14-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92D050"/>
    <pageSetUpPr fitToPage="1"/>
  </sheetPr>
  <dimension ref="A1:M44"/>
  <sheetViews>
    <sheetView topLeftCell="B28" workbookViewId="0">
      <selection activeCell="E34" sqref="E34:E35"/>
    </sheetView>
  </sheetViews>
  <sheetFormatPr defaultColWidth="9" defaultRowHeight="14.25"/>
  <cols>
    <col min="1" max="1" width="15" style="198" hidden="1" customWidth="1"/>
    <col min="2" max="2" width="43.75" style="198" customWidth="1"/>
    <col min="3" max="4" width="16.625" style="198" customWidth="1"/>
    <col min="5" max="5" width="16.625" style="199" customWidth="1"/>
    <col min="6" max="7" width="16.625" style="200" customWidth="1"/>
    <col min="8" max="8" width="15.875" style="198" customWidth="1"/>
    <col min="9" max="9" width="16" style="198" customWidth="1"/>
    <col min="10" max="10" width="9.5" style="198" customWidth="1"/>
    <col min="11" max="11" width="8.375" style="198" customWidth="1"/>
    <col min="12" max="16384" width="9" style="198"/>
  </cols>
  <sheetData>
    <row r="1" ht="35.25" customHeight="1" spans="1:7">
      <c r="A1" s="389"/>
      <c r="B1" s="16" t="str">
        <f>YEAR(封面!$B$7)-1&amp;"年临沧市一般公共预算收入决算情况表"</f>
        <v>2018年临沧市一般公共预算收入决算情况表</v>
      </c>
      <c r="C1" s="16"/>
      <c r="D1" s="16"/>
      <c r="E1" s="17"/>
      <c r="F1" s="16"/>
      <c r="G1" s="16"/>
    </row>
    <row r="2" ht="18.95" customHeight="1" spans="1:7">
      <c r="A2" s="198" t="str">
        <f>YEAR(封面!$B$7)-1&amp;"年云南省一般公共预算收支执行简表"</f>
        <v>2018年云南省一般公共预算收支执行简表</v>
      </c>
      <c r="B2" s="18" t="s">
        <v>6</v>
      </c>
      <c r="C2" s="20"/>
      <c r="D2" s="20"/>
      <c r="G2" s="21" t="s">
        <v>7</v>
      </c>
    </row>
    <row r="3" s="332" customFormat="1" ht="27.95" customHeight="1" spans="1:8">
      <c r="A3" s="23" t="s">
        <v>8</v>
      </c>
      <c r="B3" s="22" t="s">
        <v>9</v>
      </c>
      <c r="C3" s="23" t="str">
        <f>YEAR(封面!$B$7)-2&amp;"年决算数"</f>
        <v>2017年决算数</v>
      </c>
      <c r="D3" s="23" t="str">
        <f>YEAR(封面!$B$7)-1&amp;"年"</f>
        <v>2018年</v>
      </c>
      <c r="E3" s="24"/>
      <c r="F3" s="22" t="s">
        <v>10</v>
      </c>
      <c r="G3" s="22"/>
      <c r="H3" s="339" t="s">
        <v>11</v>
      </c>
    </row>
    <row r="4" s="332" customFormat="1" ht="36" customHeight="1" spans="1:8">
      <c r="A4" s="23"/>
      <c r="B4" s="22"/>
      <c r="C4" s="23"/>
      <c r="D4" s="23" t="s">
        <v>12</v>
      </c>
      <c r="E4" s="24" t="s">
        <v>13</v>
      </c>
      <c r="F4" s="23" t="str">
        <f>"为"&amp;YEAR(封面!$B$7)-2&amp;"年决算数%"</f>
        <v>为2017年决算数%</v>
      </c>
      <c r="G4" s="23" t="str">
        <f>"完成"&amp;YEAR(封面!$B$7)-1&amp;"年预算的%"</f>
        <v>完成2018年预算的%</v>
      </c>
      <c r="H4" s="339"/>
    </row>
    <row r="5" ht="44.1" customHeight="1" spans="1:13">
      <c r="A5" s="362">
        <v>101</v>
      </c>
      <c r="B5" s="354" t="s">
        <v>14</v>
      </c>
      <c r="C5" s="235">
        <f>SUM(C6:C22)</f>
        <v>191426</v>
      </c>
      <c r="D5" s="235">
        <f>SUM(D6:D22)</f>
        <v>232500</v>
      </c>
      <c r="E5" s="347">
        <f>SUM(E6:E22)</f>
        <v>237129</v>
      </c>
      <c r="F5" s="273">
        <f t="shared" ref="F5:F44" si="0">IF(C5&lt;&gt;0,E5/C5,"")</f>
        <v>1.23875022201791</v>
      </c>
      <c r="G5" s="273">
        <f t="shared" ref="G5:G44" si="1">IF(D5&lt;&gt;0,E5/D5,"")</f>
        <v>1.01990967741935</v>
      </c>
      <c r="H5" s="296" t="str">
        <f t="shared" ref="H5:H44" si="2">IF(B5&lt;&gt;"",IF(SUM(C5:E5)&lt;&gt;0,"是","否"),"是")</f>
        <v>是</v>
      </c>
      <c r="J5" s="356" t="s">
        <v>0</v>
      </c>
      <c r="K5" s="356"/>
      <c r="M5" s="357"/>
    </row>
    <row r="6" ht="44.1" customHeight="1" spans="1:13">
      <c r="A6" s="264">
        <v>10101</v>
      </c>
      <c r="B6" s="236" t="s">
        <v>15</v>
      </c>
      <c r="C6" s="237">
        <v>90848</v>
      </c>
      <c r="D6" s="237">
        <v>127790</v>
      </c>
      <c r="E6" s="350">
        <v>121321</v>
      </c>
      <c r="F6" s="284">
        <f t="shared" si="0"/>
        <v>1.3354284078901</v>
      </c>
      <c r="G6" s="284">
        <f t="shared" si="1"/>
        <v>0.949377885593552</v>
      </c>
      <c r="H6" s="296" t="str">
        <f t="shared" si="2"/>
        <v>是</v>
      </c>
      <c r="J6" s="356"/>
      <c r="K6" s="356"/>
      <c r="M6" s="357"/>
    </row>
    <row r="7" ht="44.1" customHeight="1" spans="1:13">
      <c r="A7" s="264">
        <v>10103</v>
      </c>
      <c r="B7" s="236" t="s">
        <v>16</v>
      </c>
      <c r="C7" s="237">
        <v>884</v>
      </c>
      <c r="D7" s="237">
        <v>100</v>
      </c>
      <c r="E7" s="350"/>
      <c r="F7" s="284">
        <f t="shared" si="0"/>
        <v>0</v>
      </c>
      <c r="G7" s="284">
        <f t="shared" si="1"/>
        <v>0</v>
      </c>
      <c r="H7" s="296" t="str">
        <f t="shared" si="2"/>
        <v>是</v>
      </c>
      <c r="J7" s="356"/>
      <c r="K7" s="356"/>
      <c r="M7" s="357"/>
    </row>
    <row r="8" ht="44.1" customHeight="1" spans="1:13">
      <c r="A8" s="264">
        <v>10104</v>
      </c>
      <c r="B8" s="236" t="s">
        <v>17</v>
      </c>
      <c r="C8" s="237">
        <v>9569</v>
      </c>
      <c r="D8" s="237">
        <v>11003</v>
      </c>
      <c r="E8" s="350">
        <v>10506</v>
      </c>
      <c r="F8" s="284">
        <f t="shared" si="0"/>
        <v>1.09792036785453</v>
      </c>
      <c r="G8" s="284">
        <f t="shared" si="1"/>
        <v>0.954830500772517</v>
      </c>
      <c r="H8" s="296" t="str">
        <f t="shared" si="2"/>
        <v>是</v>
      </c>
      <c r="J8" s="356"/>
      <c r="K8" s="356"/>
      <c r="M8" s="357"/>
    </row>
    <row r="9" ht="36" hidden="1" customHeight="1" spans="1:13">
      <c r="A9" s="264">
        <v>10105</v>
      </c>
      <c r="B9" s="236" t="s">
        <v>18</v>
      </c>
      <c r="C9" s="237"/>
      <c r="D9" s="237"/>
      <c r="E9" s="237"/>
      <c r="F9" s="284" t="str">
        <f t="shared" si="0"/>
        <v/>
      </c>
      <c r="G9" s="284" t="str">
        <f t="shared" si="1"/>
        <v/>
      </c>
      <c r="H9" s="296" t="str">
        <f t="shared" si="2"/>
        <v>否</v>
      </c>
      <c r="J9" s="356"/>
      <c r="K9" s="356"/>
      <c r="M9" s="357"/>
    </row>
    <row r="10" ht="44.1" customHeight="1" spans="1:13">
      <c r="A10" s="264">
        <v>10106</v>
      </c>
      <c r="B10" s="236" t="s">
        <v>19</v>
      </c>
      <c r="C10" s="363">
        <v>5631</v>
      </c>
      <c r="D10" s="363">
        <v>6508</v>
      </c>
      <c r="E10" s="364">
        <v>8372</v>
      </c>
      <c r="F10" s="284">
        <f t="shared" si="0"/>
        <v>1.48676966790979</v>
      </c>
      <c r="G10" s="284">
        <f t="shared" si="1"/>
        <v>1.28641671788568</v>
      </c>
      <c r="H10" s="296" t="str">
        <f t="shared" si="2"/>
        <v>是</v>
      </c>
      <c r="J10" s="356"/>
      <c r="K10" s="356"/>
      <c r="M10" s="357"/>
    </row>
    <row r="11" ht="44.1" customHeight="1" spans="1:13">
      <c r="A11" s="264">
        <v>10107</v>
      </c>
      <c r="B11" s="236" t="s">
        <v>20</v>
      </c>
      <c r="C11" s="363">
        <v>2612</v>
      </c>
      <c r="D11" s="363">
        <v>3000</v>
      </c>
      <c r="E11" s="364">
        <v>3307</v>
      </c>
      <c r="F11" s="284">
        <f t="shared" si="0"/>
        <v>1.26607963246554</v>
      </c>
      <c r="G11" s="284">
        <f t="shared" si="1"/>
        <v>1.10233333333333</v>
      </c>
      <c r="H11" s="296" t="str">
        <f t="shared" si="2"/>
        <v>是</v>
      </c>
      <c r="J11" s="356"/>
      <c r="K11" s="356"/>
      <c r="M11" s="357"/>
    </row>
    <row r="12" ht="44.1" customHeight="1" spans="1:13">
      <c r="A12" s="264">
        <v>10109</v>
      </c>
      <c r="B12" s="236" t="s">
        <v>21</v>
      </c>
      <c r="C12" s="363">
        <v>13315</v>
      </c>
      <c r="D12" s="363">
        <v>14966</v>
      </c>
      <c r="E12" s="364">
        <v>15387</v>
      </c>
      <c r="F12" s="284">
        <f t="shared" si="0"/>
        <v>1.15561396920766</v>
      </c>
      <c r="G12" s="284">
        <f t="shared" si="1"/>
        <v>1.02813042897234</v>
      </c>
      <c r="H12" s="296" t="str">
        <f t="shared" si="2"/>
        <v>是</v>
      </c>
      <c r="J12" s="356"/>
      <c r="K12" s="356"/>
      <c r="M12" s="357"/>
    </row>
    <row r="13" ht="44.1" customHeight="1" spans="1:13">
      <c r="A13" s="264">
        <v>10110</v>
      </c>
      <c r="B13" s="236" t="s">
        <v>22</v>
      </c>
      <c r="C13" s="363">
        <v>6569</v>
      </c>
      <c r="D13" s="363">
        <v>7298</v>
      </c>
      <c r="E13" s="364">
        <v>7103</v>
      </c>
      <c r="F13" s="284">
        <f t="shared" si="0"/>
        <v>1.08129091185873</v>
      </c>
      <c r="G13" s="284">
        <f t="shared" si="1"/>
        <v>0.973280350781036</v>
      </c>
      <c r="H13" s="296" t="str">
        <f t="shared" si="2"/>
        <v>是</v>
      </c>
      <c r="J13" s="356"/>
      <c r="K13" s="356"/>
      <c r="M13" s="357"/>
    </row>
    <row r="14" ht="44.1" customHeight="1" spans="1:13">
      <c r="A14" s="264">
        <v>10111</v>
      </c>
      <c r="B14" s="236" t="s">
        <v>23</v>
      </c>
      <c r="C14" s="363">
        <v>3306</v>
      </c>
      <c r="D14" s="363">
        <v>3540</v>
      </c>
      <c r="E14" s="364">
        <v>3880</v>
      </c>
      <c r="F14" s="284">
        <f t="shared" si="0"/>
        <v>1.17362371445856</v>
      </c>
      <c r="G14" s="284">
        <f t="shared" si="1"/>
        <v>1.09604519774011</v>
      </c>
      <c r="H14" s="296" t="str">
        <f t="shared" si="2"/>
        <v>是</v>
      </c>
      <c r="J14" s="356"/>
      <c r="K14" s="356"/>
      <c r="M14" s="357"/>
    </row>
    <row r="15" ht="44.1" customHeight="1" spans="1:13">
      <c r="A15" s="264">
        <v>10112</v>
      </c>
      <c r="B15" s="236" t="s">
        <v>24</v>
      </c>
      <c r="C15" s="363">
        <v>3155</v>
      </c>
      <c r="D15" s="363">
        <v>3550</v>
      </c>
      <c r="E15" s="364">
        <v>3261</v>
      </c>
      <c r="F15" s="284">
        <f t="shared" si="0"/>
        <v>1.03359746434231</v>
      </c>
      <c r="G15" s="284">
        <f t="shared" si="1"/>
        <v>0.918591549295775</v>
      </c>
      <c r="H15" s="296" t="str">
        <f t="shared" si="2"/>
        <v>是</v>
      </c>
      <c r="J15" s="356"/>
      <c r="K15" s="356"/>
      <c r="M15" s="357"/>
    </row>
    <row r="16" ht="44.1" customHeight="1" spans="1:13">
      <c r="A16" s="264">
        <v>10113</v>
      </c>
      <c r="B16" s="236" t="s">
        <v>25</v>
      </c>
      <c r="C16" s="363">
        <v>4647</v>
      </c>
      <c r="D16" s="363">
        <v>4830</v>
      </c>
      <c r="E16" s="364">
        <v>9474</v>
      </c>
      <c r="F16" s="284">
        <f t="shared" si="0"/>
        <v>2.03873466752744</v>
      </c>
      <c r="G16" s="284">
        <f t="shared" si="1"/>
        <v>1.96149068322981</v>
      </c>
      <c r="H16" s="296" t="str">
        <f t="shared" si="2"/>
        <v>是</v>
      </c>
      <c r="J16" s="356"/>
      <c r="K16" s="356"/>
      <c r="M16" s="357"/>
    </row>
    <row r="17" ht="44.1" customHeight="1" spans="1:13">
      <c r="A17" s="264">
        <v>10114</v>
      </c>
      <c r="B17" s="236" t="s">
        <v>26</v>
      </c>
      <c r="C17" s="363">
        <v>5053</v>
      </c>
      <c r="D17" s="363">
        <v>5680</v>
      </c>
      <c r="E17" s="364">
        <v>5643</v>
      </c>
      <c r="F17" s="284">
        <f t="shared" si="0"/>
        <v>1.11676231941421</v>
      </c>
      <c r="G17" s="284">
        <f t="shared" si="1"/>
        <v>0.993485915492958</v>
      </c>
      <c r="H17" s="296" t="str">
        <f t="shared" si="2"/>
        <v>是</v>
      </c>
      <c r="J17" s="356"/>
      <c r="K17" s="356"/>
      <c r="M17" s="357"/>
    </row>
    <row r="18" ht="44.1" customHeight="1" spans="1:13">
      <c r="A18" s="264">
        <v>10118</v>
      </c>
      <c r="B18" s="236" t="s">
        <v>27</v>
      </c>
      <c r="C18" s="363">
        <v>12990</v>
      </c>
      <c r="D18" s="363">
        <v>9165</v>
      </c>
      <c r="E18" s="364">
        <v>11086</v>
      </c>
      <c r="F18" s="284">
        <f t="shared" si="0"/>
        <v>0.85342571208622</v>
      </c>
      <c r="G18" s="284">
        <f t="shared" si="1"/>
        <v>1.20960174577196</v>
      </c>
      <c r="H18" s="296" t="str">
        <f t="shared" si="2"/>
        <v>是</v>
      </c>
      <c r="J18" s="356"/>
      <c r="K18" s="356"/>
      <c r="M18" s="357"/>
    </row>
    <row r="19" ht="44.1" customHeight="1" spans="1:13">
      <c r="A19" s="264">
        <v>10119</v>
      </c>
      <c r="B19" s="236" t="s">
        <v>28</v>
      </c>
      <c r="C19" s="363">
        <v>9116</v>
      </c>
      <c r="D19" s="363">
        <v>10070</v>
      </c>
      <c r="E19" s="364">
        <v>13807</v>
      </c>
      <c r="F19" s="284">
        <f t="shared" si="0"/>
        <v>1.51458973233875</v>
      </c>
      <c r="G19" s="284">
        <f t="shared" si="1"/>
        <v>1.37110228401192</v>
      </c>
      <c r="H19" s="296" t="str">
        <f t="shared" si="2"/>
        <v>是</v>
      </c>
      <c r="J19" s="356"/>
      <c r="K19" s="356"/>
      <c r="M19" s="357"/>
    </row>
    <row r="20" ht="44.1" customHeight="1" spans="1:13">
      <c r="A20" s="264">
        <v>10120</v>
      </c>
      <c r="B20" s="236" t="s">
        <v>29</v>
      </c>
      <c r="C20" s="363">
        <v>23731</v>
      </c>
      <c r="D20" s="363">
        <v>25000</v>
      </c>
      <c r="E20" s="364">
        <v>23134</v>
      </c>
      <c r="F20" s="284">
        <f t="shared" si="0"/>
        <v>0.974843032320593</v>
      </c>
      <c r="G20" s="284">
        <f t="shared" si="1"/>
        <v>0.92536</v>
      </c>
      <c r="H20" s="296" t="str">
        <f t="shared" si="2"/>
        <v>是</v>
      </c>
      <c r="J20" s="356"/>
      <c r="K20" s="356"/>
      <c r="M20" s="357"/>
    </row>
    <row r="21" ht="44.1" customHeight="1" spans="1:13">
      <c r="A21" s="264">
        <v>10121</v>
      </c>
      <c r="B21" s="236" t="s">
        <v>30</v>
      </c>
      <c r="C21" s="237"/>
      <c r="D21" s="237"/>
      <c r="E21" s="364">
        <v>614</v>
      </c>
      <c r="F21" s="284" t="str">
        <f t="shared" si="0"/>
        <v/>
      </c>
      <c r="G21" s="284" t="str">
        <f t="shared" si="1"/>
        <v/>
      </c>
      <c r="H21" s="296" t="str">
        <f t="shared" si="2"/>
        <v>是</v>
      </c>
      <c r="J21" s="356"/>
      <c r="K21" s="356"/>
      <c r="M21" s="357"/>
    </row>
    <row r="22" ht="44.1" customHeight="1" spans="1:13">
      <c r="A22" s="264">
        <v>10199</v>
      </c>
      <c r="B22" s="365" t="s">
        <v>31</v>
      </c>
      <c r="C22" s="237"/>
      <c r="D22" s="237"/>
      <c r="E22" s="364">
        <v>234</v>
      </c>
      <c r="F22" s="284" t="str">
        <f t="shared" si="0"/>
        <v/>
      </c>
      <c r="G22" s="284" t="str">
        <f t="shared" si="1"/>
        <v/>
      </c>
      <c r="H22" s="296" t="str">
        <f t="shared" si="2"/>
        <v>是</v>
      </c>
      <c r="J22" s="356"/>
      <c r="K22" s="356"/>
      <c r="M22" s="357"/>
    </row>
    <row r="23" ht="44.1" customHeight="1" spans="1:13">
      <c r="A23" s="366">
        <v>103</v>
      </c>
      <c r="B23" s="245" t="s">
        <v>32</v>
      </c>
      <c r="C23" s="235">
        <f>SUM(C24:C31)</f>
        <v>209008</v>
      </c>
      <c r="D23" s="235">
        <f>SUM(D24:D31)</f>
        <v>208000</v>
      </c>
      <c r="E23" s="347">
        <f>SUM(E24:E31)</f>
        <v>204532</v>
      </c>
      <c r="F23" s="273">
        <f t="shared" si="0"/>
        <v>0.978584551787491</v>
      </c>
      <c r="G23" s="273">
        <f t="shared" si="1"/>
        <v>0.983326923076923</v>
      </c>
      <c r="H23" s="296" t="str">
        <f t="shared" si="2"/>
        <v>是</v>
      </c>
      <c r="J23" s="356"/>
      <c r="K23" s="356"/>
      <c r="M23" s="357"/>
    </row>
    <row r="24" ht="44.1" customHeight="1" spans="1:13">
      <c r="A24" s="264">
        <v>10302</v>
      </c>
      <c r="B24" s="365" t="s">
        <v>33</v>
      </c>
      <c r="C24" s="237">
        <v>21297</v>
      </c>
      <c r="D24" s="237">
        <v>22292</v>
      </c>
      <c r="E24" s="364">
        <v>31869</v>
      </c>
      <c r="F24" s="284">
        <f t="shared" si="0"/>
        <v>1.49640794478096</v>
      </c>
      <c r="G24" s="284">
        <f t="shared" si="1"/>
        <v>1.42961600574197</v>
      </c>
      <c r="H24" s="296" t="str">
        <f t="shared" si="2"/>
        <v>是</v>
      </c>
      <c r="J24" s="356"/>
      <c r="K24" s="356"/>
      <c r="M24" s="357"/>
    </row>
    <row r="25" ht="44.1" customHeight="1" spans="1:13">
      <c r="A25" s="264">
        <v>10304</v>
      </c>
      <c r="B25" s="236" t="s">
        <v>34</v>
      </c>
      <c r="C25" s="363">
        <v>38597</v>
      </c>
      <c r="D25" s="363">
        <v>41017</v>
      </c>
      <c r="E25" s="364">
        <v>20810</v>
      </c>
      <c r="F25" s="284">
        <f t="shared" si="0"/>
        <v>0.539161074694924</v>
      </c>
      <c r="G25" s="284">
        <f t="shared" si="1"/>
        <v>0.507350610722383</v>
      </c>
      <c r="H25" s="296" t="str">
        <f t="shared" si="2"/>
        <v>是</v>
      </c>
      <c r="J25" s="356"/>
      <c r="K25" s="356"/>
      <c r="M25" s="357"/>
    </row>
    <row r="26" ht="44.1" customHeight="1" spans="1:13">
      <c r="A26" s="264">
        <v>10305</v>
      </c>
      <c r="B26" s="236" t="s">
        <v>35</v>
      </c>
      <c r="C26" s="363">
        <v>15557</v>
      </c>
      <c r="D26" s="363">
        <v>17385</v>
      </c>
      <c r="E26" s="364">
        <v>17447</v>
      </c>
      <c r="F26" s="284">
        <f t="shared" si="0"/>
        <v>1.12148871890467</v>
      </c>
      <c r="G26" s="284">
        <f t="shared" si="1"/>
        <v>1.00356629278113</v>
      </c>
      <c r="H26" s="296" t="str">
        <f t="shared" si="2"/>
        <v>是</v>
      </c>
      <c r="I26" s="200"/>
      <c r="J26" s="356"/>
      <c r="K26" s="356"/>
      <c r="M26" s="357"/>
    </row>
    <row r="27" ht="36" hidden="1" customHeight="1" spans="1:13">
      <c r="A27" s="264">
        <v>10306</v>
      </c>
      <c r="B27" s="236" t="s">
        <v>36</v>
      </c>
      <c r="C27" s="363"/>
      <c r="D27" s="363"/>
      <c r="E27" s="237">
        <v>0</v>
      </c>
      <c r="F27" s="284" t="str">
        <f t="shared" si="0"/>
        <v/>
      </c>
      <c r="G27" s="284" t="str">
        <f t="shared" si="1"/>
        <v/>
      </c>
      <c r="H27" s="296" t="str">
        <f t="shared" si="2"/>
        <v>否</v>
      </c>
      <c r="J27" s="356"/>
      <c r="K27" s="356"/>
      <c r="M27" s="357"/>
    </row>
    <row r="28" ht="44.1" customHeight="1" spans="1:13">
      <c r="A28" s="264">
        <v>10307</v>
      </c>
      <c r="B28" s="236" t="s">
        <v>37</v>
      </c>
      <c r="C28" s="363">
        <v>79486</v>
      </c>
      <c r="D28" s="363">
        <v>81455</v>
      </c>
      <c r="E28" s="364">
        <v>83102</v>
      </c>
      <c r="F28" s="284">
        <f t="shared" si="0"/>
        <v>1.04549228795008</v>
      </c>
      <c r="G28" s="284">
        <f t="shared" si="1"/>
        <v>1.02021975323798</v>
      </c>
      <c r="H28" s="296" t="str">
        <f t="shared" si="2"/>
        <v>是</v>
      </c>
      <c r="J28" s="356"/>
      <c r="K28" s="356"/>
      <c r="M28" s="357"/>
    </row>
    <row r="29" customFormat="1" ht="44.1" customHeight="1" spans="1:13">
      <c r="A29" s="264">
        <v>10308</v>
      </c>
      <c r="B29" s="236" t="s">
        <v>38</v>
      </c>
      <c r="C29" s="363">
        <v>26900</v>
      </c>
      <c r="D29" s="363">
        <v>26091</v>
      </c>
      <c r="E29" s="364">
        <v>21564</v>
      </c>
      <c r="F29" s="284">
        <f t="shared" si="0"/>
        <v>0.801635687732342</v>
      </c>
      <c r="G29" s="284">
        <f t="shared" si="1"/>
        <v>0.826491893756468</v>
      </c>
      <c r="H29" s="296" t="str">
        <f t="shared" si="2"/>
        <v>是</v>
      </c>
      <c r="I29" s="198"/>
      <c r="J29" s="356"/>
      <c r="K29" s="356"/>
      <c r="M29" s="357"/>
    </row>
    <row r="30" customFormat="1" ht="44.1" customHeight="1" spans="1:13">
      <c r="A30" s="264">
        <v>10309</v>
      </c>
      <c r="B30" s="236" t="s">
        <v>39</v>
      </c>
      <c r="C30" s="363">
        <v>20403</v>
      </c>
      <c r="D30" s="363">
        <v>19760</v>
      </c>
      <c r="E30" s="364">
        <v>19785</v>
      </c>
      <c r="F30" s="284">
        <f t="shared" si="0"/>
        <v>0.969710336715189</v>
      </c>
      <c r="G30" s="284">
        <f t="shared" si="1"/>
        <v>1.00126518218623</v>
      </c>
      <c r="H30" s="296" t="str">
        <f t="shared" si="2"/>
        <v>是</v>
      </c>
      <c r="I30" s="198"/>
      <c r="J30" s="356"/>
      <c r="K30" s="356"/>
      <c r="M30" s="357"/>
    </row>
    <row r="31" customFormat="1" ht="44.1" customHeight="1" spans="1:13">
      <c r="A31" s="264">
        <v>10399</v>
      </c>
      <c r="B31" s="236" t="s">
        <v>40</v>
      </c>
      <c r="C31" s="363">
        <v>6768</v>
      </c>
      <c r="D31" s="363"/>
      <c r="E31" s="364">
        <v>9955</v>
      </c>
      <c r="F31" s="284">
        <f t="shared" si="0"/>
        <v>1.47089243498818</v>
      </c>
      <c r="G31" s="284" t="str">
        <f t="shared" si="1"/>
        <v/>
      </c>
      <c r="H31" s="296" t="str">
        <f t="shared" si="2"/>
        <v>是</v>
      </c>
      <c r="I31" s="198"/>
      <c r="J31" s="356"/>
      <c r="K31" s="356"/>
      <c r="M31" s="357"/>
    </row>
    <row r="32" s="334" customFormat="1" ht="44.1" customHeight="1" spans="1:11">
      <c r="A32" s="345"/>
      <c r="B32" s="330" t="s">
        <v>41</v>
      </c>
      <c r="C32" s="235">
        <f>SUM(C23,C5)</f>
        <v>400434</v>
      </c>
      <c r="D32" s="235">
        <f>SUM(D23,D5)</f>
        <v>440500</v>
      </c>
      <c r="E32" s="347">
        <f>SUM(E23,E5)</f>
        <v>441661</v>
      </c>
      <c r="F32" s="273">
        <f t="shared" si="0"/>
        <v>1.10295579296463</v>
      </c>
      <c r="G32" s="273">
        <f t="shared" si="1"/>
        <v>1.00263564131669</v>
      </c>
      <c r="H32" s="296" t="str">
        <f t="shared" si="2"/>
        <v>是</v>
      </c>
      <c r="I32" s="358"/>
      <c r="J32" s="359"/>
      <c r="K32" s="360"/>
    </row>
    <row r="33" ht="44.1" customHeight="1" spans="1:8">
      <c r="A33" s="272">
        <v>105</v>
      </c>
      <c r="B33" s="245" t="s">
        <v>42</v>
      </c>
      <c r="C33" s="235">
        <f>SUM(C34:C35)</f>
        <v>339000</v>
      </c>
      <c r="D33" s="23">
        <f t="shared" ref="D33:E33" si="3">SUM(D34:D35)</f>
        <v>326000</v>
      </c>
      <c r="E33" s="347">
        <f t="shared" si="3"/>
        <v>412200</v>
      </c>
      <c r="F33" s="211">
        <f t="shared" si="0"/>
        <v>1.21592920353982</v>
      </c>
      <c r="G33" s="211">
        <f t="shared" si="1"/>
        <v>1.26441717791411</v>
      </c>
      <c r="H33" s="296" t="str">
        <f t="shared" si="2"/>
        <v>是</v>
      </c>
    </row>
    <row r="34" ht="44.1" customHeight="1" spans="1:8">
      <c r="A34" s="368"/>
      <c r="B34" s="236" t="s">
        <v>43</v>
      </c>
      <c r="C34" s="237">
        <v>155000</v>
      </c>
      <c r="D34" s="237"/>
      <c r="E34" s="350">
        <v>91700</v>
      </c>
      <c r="F34" s="215">
        <f t="shared" si="0"/>
        <v>0.591612903225806</v>
      </c>
      <c r="G34" s="215" t="str">
        <f t="shared" si="1"/>
        <v/>
      </c>
      <c r="H34" s="296" t="str">
        <f t="shared" si="2"/>
        <v>是</v>
      </c>
    </row>
    <row r="35" ht="44.1" customHeight="1" spans="1:8">
      <c r="A35" s="368"/>
      <c r="B35" s="236" t="s">
        <v>44</v>
      </c>
      <c r="C35" s="237">
        <v>184000</v>
      </c>
      <c r="D35" s="237">
        <v>326000</v>
      </c>
      <c r="E35" s="350">
        <v>320500</v>
      </c>
      <c r="F35" s="215">
        <f t="shared" si="0"/>
        <v>1.74184782608696</v>
      </c>
      <c r="G35" s="215">
        <f t="shared" si="1"/>
        <v>0.983128834355828</v>
      </c>
      <c r="H35" s="296" t="str">
        <f t="shared" si="2"/>
        <v>是</v>
      </c>
    </row>
    <row r="36" ht="44.1" customHeight="1" spans="1:8">
      <c r="A36" s="362">
        <v>110</v>
      </c>
      <c r="B36" s="354" t="s">
        <v>45</v>
      </c>
      <c r="C36" s="235">
        <f>SUM(C37:C39)</f>
        <v>1820667</v>
      </c>
      <c r="D36" s="235">
        <f>SUM(D37:D39)</f>
        <v>2200000</v>
      </c>
      <c r="E36" s="347">
        <f>SUM(E37:E39)</f>
        <v>1789026</v>
      </c>
      <c r="F36" s="268">
        <f t="shared" si="0"/>
        <v>0.98262120420703</v>
      </c>
      <c r="G36" s="268">
        <f t="shared" si="1"/>
        <v>0.813193636363636</v>
      </c>
      <c r="H36" s="296" t="str">
        <f t="shared" si="2"/>
        <v>是</v>
      </c>
    </row>
    <row r="37" ht="44.1" customHeight="1" spans="1:8">
      <c r="A37" s="264">
        <v>11001</v>
      </c>
      <c r="B37" s="236" t="s">
        <v>46</v>
      </c>
      <c r="C37" s="237">
        <v>30182</v>
      </c>
      <c r="D37" s="237">
        <v>30182</v>
      </c>
      <c r="E37" s="350">
        <v>40771</v>
      </c>
      <c r="F37" s="270">
        <f t="shared" si="0"/>
        <v>1.35083824796236</v>
      </c>
      <c r="G37" s="270">
        <f t="shared" si="1"/>
        <v>1.35083824796236</v>
      </c>
      <c r="H37" s="296" t="str">
        <f t="shared" si="2"/>
        <v>是</v>
      </c>
    </row>
    <row r="38" ht="44.1" customHeight="1" spans="1:8">
      <c r="A38" s="264">
        <v>11002</v>
      </c>
      <c r="B38" s="236" t="s">
        <v>47</v>
      </c>
      <c r="C38" s="237">
        <v>883604</v>
      </c>
      <c r="D38" s="237">
        <v>1091018</v>
      </c>
      <c r="E38" s="350">
        <v>967955</v>
      </c>
      <c r="F38" s="270">
        <f t="shared" si="0"/>
        <v>1.09546244697851</v>
      </c>
      <c r="G38" s="270">
        <f t="shared" si="1"/>
        <v>0.8872035108495</v>
      </c>
      <c r="H38" s="296" t="str">
        <f t="shared" si="2"/>
        <v>是</v>
      </c>
    </row>
    <row r="39" ht="44.1" customHeight="1" spans="1:8">
      <c r="A39" s="264">
        <v>11003</v>
      </c>
      <c r="B39" s="236" t="s">
        <v>48</v>
      </c>
      <c r="C39" s="237">
        <v>906881</v>
      </c>
      <c r="D39" s="237">
        <v>1078800</v>
      </c>
      <c r="E39" s="350">
        <v>780300</v>
      </c>
      <c r="F39" s="270">
        <f t="shared" si="0"/>
        <v>0.86042159886468</v>
      </c>
      <c r="G39" s="270">
        <f t="shared" si="1"/>
        <v>0.723303670745273</v>
      </c>
      <c r="H39" s="296" t="str">
        <f t="shared" si="2"/>
        <v>是</v>
      </c>
    </row>
    <row r="40" s="194" customFormat="1" ht="44.1" customHeight="1" spans="1:8">
      <c r="A40" s="264">
        <v>11008</v>
      </c>
      <c r="B40" s="245" t="s">
        <v>49</v>
      </c>
      <c r="C40" s="235">
        <v>16028</v>
      </c>
      <c r="D40" s="235">
        <v>18901</v>
      </c>
      <c r="E40" s="347">
        <v>18901</v>
      </c>
      <c r="F40" s="268">
        <f t="shared" si="0"/>
        <v>1.17924881457449</v>
      </c>
      <c r="G40" s="268">
        <f t="shared" si="1"/>
        <v>1</v>
      </c>
      <c r="H40" s="296" t="str">
        <f t="shared" si="2"/>
        <v>是</v>
      </c>
    </row>
    <row r="41" s="194" customFormat="1" ht="44.1" customHeight="1" spans="1:9">
      <c r="A41" s="264" t="s">
        <v>50</v>
      </c>
      <c r="B41" s="245" t="s">
        <v>51</v>
      </c>
      <c r="C41" s="235">
        <v>104300</v>
      </c>
      <c r="D41" s="235">
        <v>51899</v>
      </c>
      <c r="E41" s="347">
        <v>378403</v>
      </c>
      <c r="F41" s="268">
        <f t="shared" si="0"/>
        <v>3.62802492809204</v>
      </c>
      <c r="G41" s="268">
        <f t="shared" si="1"/>
        <v>7.2911424112218</v>
      </c>
      <c r="H41" s="296" t="str">
        <f t="shared" si="2"/>
        <v>是</v>
      </c>
      <c r="I41" s="361"/>
    </row>
    <row r="42" s="336" customFormat="1" ht="44.1" customHeight="1" spans="1:8">
      <c r="A42" s="264" t="s">
        <v>52</v>
      </c>
      <c r="B42" s="234" t="s">
        <v>53</v>
      </c>
      <c r="C42" s="235">
        <v>4860</v>
      </c>
      <c r="D42" s="235"/>
      <c r="E42" s="347">
        <v>14058</v>
      </c>
      <c r="F42" s="268">
        <f t="shared" si="0"/>
        <v>2.89259259259259</v>
      </c>
      <c r="G42" s="390" t="str">
        <f t="shared" si="1"/>
        <v/>
      </c>
      <c r="H42" s="296" t="str">
        <f t="shared" si="2"/>
        <v>是</v>
      </c>
    </row>
    <row r="43" s="335" customFormat="1" ht="36" hidden="1" customHeight="1" spans="1:8">
      <c r="A43" s="241">
        <v>11013</v>
      </c>
      <c r="B43" s="369" t="s">
        <v>54</v>
      </c>
      <c r="C43" s="237"/>
      <c r="D43" s="237"/>
      <c r="E43" s="370"/>
      <c r="F43" s="391" t="str">
        <f t="shared" si="0"/>
        <v/>
      </c>
      <c r="G43" s="391" t="str">
        <f t="shared" si="1"/>
        <v/>
      </c>
      <c r="H43" s="296" t="str">
        <f t="shared" si="2"/>
        <v>否</v>
      </c>
    </row>
    <row r="44" ht="44.1" customHeight="1" spans="1:8">
      <c r="A44" s="371"/>
      <c r="B44" s="355" t="s">
        <v>55</v>
      </c>
      <c r="C44" s="235">
        <f>SUM(C32:C33,C36,C40:C43)</f>
        <v>2685289</v>
      </c>
      <c r="D44" s="235">
        <f>SUM(D32:D33,D36,D40:D43)</f>
        <v>3037300</v>
      </c>
      <c r="E44" s="347">
        <f>SUM(E32:E33,E36,E40:E43)</f>
        <v>3054249</v>
      </c>
      <c r="F44" s="211">
        <f t="shared" si="0"/>
        <v>1.13740048091658</v>
      </c>
      <c r="G44" s="211">
        <f t="shared" si="1"/>
        <v>1.00558028512165</v>
      </c>
      <c r="H44" s="296" t="str">
        <f t="shared" si="2"/>
        <v>是</v>
      </c>
    </row>
  </sheetData>
  <autoFilter ref="A4:M44">
    <filterColumn colId="7">
      <customFilters>
        <customFilter operator="equal" val="是"/>
      </customFilters>
    </filterColumn>
  </autoFilter>
  <mergeCells count="7">
    <mergeCell ref="B1:G1"/>
    <mergeCell ref="D3:E3"/>
    <mergeCell ref="F3:G3"/>
    <mergeCell ref="A3:A4"/>
    <mergeCell ref="B3:B4"/>
    <mergeCell ref="C3:C4"/>
    <mergeCell ref="H3:H4"/>
  </mergeCells>
  <conditionalFormatting sqref="G2">
    <cfRule type="cellIs" dxfId="0" priority="9" stopIfTrue="1" operator="lessThanOrEqual">
      <formula>-1</formula>
    </cfRule>
  </conditionalFormatting>
  <conditionalFormatting sqref="F32:G32">
    <cfRule type="cellIs" dxfId="1" priority="28" stopIfTrue="1" operator="lessThan">
      <formula>0</formula>
    </cfRule>
    <cfRule type="cellIs" dxfId="1" priority="29" stopIfTrue="1" operator="lessThan">
      <formula>0</formula>
    </cfRule>
  </conditionalFormatting>
  <conditionalFormatting sqref="A33:B33 B42:B44 A5:B31 B33:B38 A36:B41">
    <cfRule type="expression" dxfId="2" priority="26" stopIfTrue="1">
      <formula>"len($A:$A)=3"</formula>
    </cfRule>
  </conditionalFormatting>
  <conditionalFormatting sqref="F8:G9">
    <cfRule type="cellIs" dxfId="1" priority="27" stopIfTrue="1" operator="lessThan">
      <formula>0</formula>
    </cfRule>
  </conditionalFormatting>
  <conditionalFormatting sqref="F33:G35">
    <cfRule type="cellIs" dxfId="1" priority="34" stopIfTrue="1" operator="lessThan">
      <formula>0</formula>
    </cfRule>
    <cfRule type="cellIs" dxfId="0" priority="35" stopIfTrue="1" operator="greaterThan">
      <formula>5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2" fitToHeight="0" orientation="portrait" useFirstPageNumber="1"/>
  <headerFooter alignWithMargins="0">
    <oddFooter>&amp;C&amp;14- &amp;P -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P40"/>
  <sheetViews>
    <sheetView showZeros="0" zoomScale="85" zoomScaleNormal="85" topLeftCell="B19" workbookViewId="0">
      <selection activeCell="B35" sqref="$A35:$XFD35"/>
    </sheetView>
  </sheetViews>
  <sheetFormatPr defaultColWidth="9" defaultRowHeight="14.25"/>
  <cols>
    <col min="1" max="1" width="14.125" style="198" hidden="1" customWidth="1"/>
    <col min="2" max="2" width="43.75" style="198" customWidth="1"/>
    <col min="3" max="4" width="16.625" style="198" customWidth="1"/>
    <col min="5" max="5" width="16.625" style="199" customWidth="1"/>
    <col min="6" max="7" width="16.625" style="198" customWidth="1"/>
    <col min="8" max="8" width="15.875" style="198" customWidth="1"/>
    <col min="9" max="9" width="16" style="198" customWidth="1"/>
    <col min="10" max="10" width="9.5" style="198" customWidth="1"/>
    <col min="11" max="11" width="8.375" style="198" customWidth="1"/>
    <col min="12" max="16384" width="9" style="198"/>
  </cols>
  <sheetData>
    <row r="1" ht="35.25" customHeight="1" spans="1:7">
      <c r="A1" s="16" t="str">
        <f>YEAR(封面!$B$7)-1&amp;"年临沧市一般公共预算支出决算情况表"</f>
        <v>2018年临沧市一般公共预算支出决算情况表</v>
      </c>
      <c r="B1" s="16"/>
      <c r="C1" s="16"/>
      <c r="D1" s="16"/>
      <c r="E1" s="16"/>
      <c r="F1" s="16"/>
      <c r="G1" s="16"/>
    </row>
    <row r="2" ht="18.95" customHeight="1" spans="1:6">
      <c r="A2" s="337"/>
      <c r="B2" s="18" t="s">
        <v>56</v>
      </c>
      <c r="C2" s="20"/>
      <c r="D2" s="20"/>
      <c r="E2" s="338"/>
      <c r="F2" s="21" t="s">
        <v>7</v>
      </c>
    </row>
    <row r="3" s="332" customFormat="1" ht="36" customHeight="1" spans="1:8">
      <c r="A3" s="23" t="s">
        <v>8</v>
      </c>
      <c r="B3" s="22" t="s">
        <v>9</v>
      </c>
      <c r="C3" s="23" t="str">
        <f>YEAR([1]封面!$B$7)-2&amp;"年决算数"</f>
        <v>2017年决算数</v>
      </c>
      <c r="D3" s="23" t="str">
        <f>YEAR([1]封面!$B$7)-1&amp;"年"</f>
        <v>2018年</v>
      </c>
      <c r="E3" s="23"/>
      <c r="F3" s="22" t="s">
        <v>10</v>
      </c>
      <c r="G3" s="22"/>
      <c r="H3" s="339" t="s">
        <v>11</v>
      </c>
    </row>
    <row r="4" s="332" customFormat="1" ht="36" customHeight="1" spans="1:8">
      <c r="A4" s="23"/>
      <c r="B4" s="380"/>
      <c r="C4" s="205"/>
      <c r="D4" s="205" t="s">
        <v>12</v>
      </c>
      <c r="E4" s="291" t="s">
        <v>13</v>
      </c>
      <c r="F4" s="205" t="str">
        <f>"为"&amp;YEAR([1]封面!$B$7)-2&amp;"年决算数%"</f>
        <v>为2017年决算数%</v>
      </c>
      <c r="G4" s="205" t="str">
        <f>"完成"&amp;YEAR([1]封面!$B$7)-1&amp;"年预算的%"</f>
        <v>完成2018年预算的%</v>
      </c>
      <c r="H4" s="339"/>
    </row>
    <row r="5" ht="44.1" customHeight="1" spans="1:16">
      <c r="A5" s="381">
        <v>201</v>
      </c>
      <c r="B5" s="340" t="s">
        <v>57</v>
      </c>
      <c r="C5" s="341">
        <v>216182</v>
      </c>
      <c r="D5" s="341">
        <v>230855</v>
      </c>
      <c r="E5" s="342">
        <v>252938</v>
      </c>
      <c r="F5" s="215">
        <f t="shared" ref="F5:F28" si="0">IF(C5&lt;&gt;0,E5/C5,"")</f>
        <v>1.17002340620403</v>
      </c>
      <c r="G5" s="215">
        <f t="shared" ref="G5:G28" si="1">IF(D5&lt;&gt;0,E5/D5,"")</f>
        <v>1.09565744731541</v>
      </c>
      <c r="H5" s="296" t="str">
        <f>IF(B5&lt;&gt;"",IF(SUM(C5:E5)&lt;&gt;0,"是","否"),"是")</f>
        <v>是</v>
      </c>
      <c r="K5" s="356"/>
      <c r="M5" s="357"/>
      <c r="P5" s="386"/>
    </row>
    <row r="6" ht="44.1" customHeight="1" spans="1:13">
      <c r="A6" s="381">
        <v>202</v>
      </c>
      <c r="B6" s="343" t="s">
        <v>58</v>
      </c>
      <c r="C6" s="341"/>
      <c r="D6" s="341"/>
      <c r="E6" s="342"/>
      <c r="F6" s="215" t="str">
        <f t="shared" si="0"/>
        <v/>
      </c>
      <c r="G6" s="215" t="str">
        <f t="shared" si="1"/>
        <v/>
      </c>
      <c r="H6" s="296" t="str">
        <f t="shared" ref="H6:H28" si="2">IF(B6&lt;&gt;"",IF(SUM(C6:E6)&lt;&gt;0,"是","否"),"是")</f>
        <v>否</v>
      </c>
      <c r="K6" s="356"/>
      <c r="M6" s="357"/>
    </row>
    <row r="7" ht="44.1" customHeight="1" spans="1:13">
      <c r="A7" s="381">
        <v>203</v>
      </c>
      <c r="B7" s="343" t="s">
        <v>59</v>
      </c>
      <c r="C7" s="341">
        <v>3426</v>
      </c>
      <c r="D7" s="341">
        <v>3537</v>
      </c>
      <c r="E7" s="342">
        <v>2800</v>
      </c>
      <c r="F7" s="215">
        <f t="shared" si="0"/>
        <v>0.817279626386456</v>
      </c>
      <c r="G7" s="215">
        <f t="shared" si="1"/>
        <v>0.791631325982471</v>
      </c>
      <c r="H7" s="296" t="str">
        <f t="shared" si="2"/>
        <v>是</v>
      </c>
      <c r="K7" s="356"/>
      <c r="M7" s="357"/>
    </row>
    <row r="8" ht="44.1" customHeight="1" spans="1:13">
      <c r="A8" s="381">
        <v>204</v>
      </c>
      <c r="B8" s="343" t="s">
        <v>60</v>
      </c>
      <c r="C8" s="341">
        <v>102123</v>
      </c>
      <c r="D8" s="341">
        <v>111641</v>
      </c>
      <c r="E8" s="342">
        <f>105191-59</f>
        <v>105132</v>
      </c>
      <c r="F8" s="215">
        <f t="shared" si="0"/>
        <v>1.02946446931641</v>
      </c>
      <c r="G8" s="215">
        <f t="shared" si="1"/>
        <v>0.941697046783888</v>
      </c>
      <c r="H8" s="296" t="str">
        <f t="shared" si="2"/>
        <v>是</v>
      </c>
      <c r="K8" s="356"/>
      <c r="M8" s="357"/>
    </row>
    <row r="9" ht="44.1" customHeight="1" spans="1:13">
      <c r="A9" s="381">
        <v>205</v>
      </c>
      <c r="B9" s="343" t="s">
        <v>61</v>
      </c>
      <c r="C9" s="341">
        <v>432609</v>
      </c>
      <c r="D9" s="341">
        <v>477995</v>
      </c>
      <c r="E9" s="342">
        <v>499120</v>
      </c>
      <c r="F9" s="215">
        <f t="shared" si="0"/>
        <v>1.15374391193896</v>
      </c>
      <c r="G9" s="215">
        <f t="shared" si="1"/>
        <v>1.04419502296049</v>
      </c>
      <c r="H9" s="296" t="str">
        <f t="shared" si="2"/>
        <v>是</v>
      </c>
      <c r="K9" s="356"/>
      <c r="M9" s="357"/>
    </row>
    <row r="10" ht="44.1" customHeight="1" spans="1:13">
      <c r="A10" s="381">
        <v>206</v>
      </c>
      <c r="B10" s="343" t="s">
        <v>62</v>
      </c>
      <c r="C10" s="341">
        <v>6306</v>
      </c>
      <c r="D10" s="341">
        <v>6517</v>
      </c>
      <c r="E10" s="342">
        <v>6836</v>
      </c>
      <c r="F10" s="215">
        <f t="shared" si="0"/>
        <v>1.08404693942277</v>
      </c>
      <c r="G10" s="215">
        <f t="shared" si="1"/>
        <v>1.04894890286942</v>
      </c>
      <c r="H10" s="296" t="str">
        <f t="shared" si="2"/>
        <v>是</v>
      </c>
      <c r="K10" s="356"/>
      <c r="M10" s="357"/>
    </row>
    <row r="11" ht="44.1" customHeight="1" spans="1:13">
      <c r="A11" s="381">
        <v>207</v>
      </c>
      <c r="B11" s="343" t="s">
        <v>63</v>
      </c>
      <c r="C11" s="341">
        <v>29274</v>
      </c>
      <c r="D11" s="341">
        <v>32964</v>
      </c>
      <c r="E11" s="342">
        <v>29072</v>
      </c>
      <c r="F11" s="215">
        <f t="shared" si="0"/>
        <v>0.993099678895949</v>
      </c>
      <c r="G11" s="215">
        <f t="shared" si="1"/>
        <v>0.881931804392671</v>
      </c>
      <c r="H11" s="296" t="str">
        <f t="shared" si="2"/>
        <v>是</v>
      </c>
      <c r="K11" s="356"/>
      <c r="M11" s="357"/>
    </row>
    <row r="12" ht="44.1" customHeight="1" spans="1:13">
      <c r="A12" s="381">
        <v>208</v>
      </c>
      <c r="B12" s="343" t="s">
        <v>64</v>
      </c>
      <c r="C12" s="341">
        <v>322607</v>
      </c>
      <c r="D12" s="341">
        <v>358395</v>
      </c>
      <c r="E12" s="342">
        <v>330914</v>
      </c>
      <c r="F12" s="215">
        <f t="shared" si="0"/>
        <v>1.02574959625799</v>
      </c>
      <c r="G12" s="215">
        <f t="shared" si="1"/>
        <v>0.923322032952469</v>
      </c>
      <c r="H12" s="296" t="str">
        <f t="shared" si="2"/>
        <v>是</v>
      </c>
      <c r="K12" s="356"/>
      <c r="M12" s="357"/>
    </row>
    <row r="13" ht="44.1" customHeight="1" spans="1:13">
      <c r="A13" s="381">
        <v>210</v>
      </c>
      <c r="B13" s="343" t="s">
        <v>65</v>
      </c>
      <c r="C13" s="341">
        <v>258438</v>
      </c>
      <c r="D13" s="341">
        <v>279717</v>
      </c>
      <c r="E13" s="342">
        <v>261794</v>
      </c>
      <c r="F13" s="215">
        <f t="shared" si="0"/>
        <v>1.01298570643636</v>
      </c>
      <c r="G13" s="215">
        <f t="shared" si="1"/>
        <v>0.935924523715041</v>
      </c>
      <c r="H13" s="296" t="str">
        <f t="shared" si="2"/>
        <v>是</v>
      </c>
      <c r="K13" s="356"/>
      <c r="M13" s="357"/>
    </row>
    <row r="14" ht="44.1" customHeight="1" spans="1:13">
      <c r="A14" s="381">
        <v>211</v>
      </c>
      <c r="B14" s="343" t="s">
        <v>66</v>
      </c>
      <c r="C14" s="341">
        <v>97358</v>
      </c>
      <c r="D14" s="341">
        <v>101462</v>
      </c>
      <c r="E14" s="342">
        <v>99203</v>
      </c>
      <c r="F14" s="215">
        <f t="shared" si="0"/>
        <v>1.01895067688326</v>
      </c>
      <c r="G14" s="215">
        <f t="shared" si="1"/>
        <v>0.977735506889279</v>
      </c>
      <c r="H14" s="296" t="str">
        <f t="shared" si="2"/>
        <v>是</v>
      </c>
      <c r="K14" s="356"/>
      <c r="M14" s="357"/>
    </row>
    <row r="15" ht="44.1" customHeight="1" spans="1:13">
      <c r="A15" s="381">
        <v>212</v>
      </c>
      <c r="B15" s="343" t="s">
        <v>67</v>
      </c>
      <c r="C15" s="341">
        <v>179733</v>
      </c>
      <c r="D15" s="341">
        <v>226917</v>
      </c>
      <c r="E15" s="342">
        <v>308968</v>
      </c>
      <c r="F15" s="215">
        <f t="shared" si="0"/>
        <v>1.71903879643694</v>
      </c>
      <c r="G15" s="215">
        <f t="shared" si="1"/>
        <v>1.3615903612334</v>
      </c>
      <c r="H15" s="296" t="str">
        <f t="shared" si="2"/>
        <v>是</v>
      </c>
      <c r="K15" s="356"/>
      <c r="M15" s="357"/>
    </row>
    <row r="16" ht="44.1" customHeight="1" spans="1:13">
      <c r="A16" s="381">
        <v>213</v>
      </c>
      <c r="B16" s="343" t="s">
        <v>68</v>
      </c>
      <c r="C16" s="341">
        <v>348915</v>
      </c>
      <c r="D16" s="341">
        <v>393816</v>
      </c>
      <c r="E16" s="342">
        <v>413427</v>
      </c>
      <c r="F16" s="215">
        <f t="shared" si="0"/>
        <v>1.18489316882335</v>
      </c>
      <c r="G16" s="215">
        <f t="shared" si="1"/>
        <v>1.04979736729843</v>
      </c>
      <c r="H16" s="296" t="str">
        <f t="shared" si="2"/>
        <v>是</v>
      </c>
      <c r="K16" s="356"/>
      <c r="M16" s="357"/>
    </row>
    <row r="17" ht="44.1" customHeight="1" spans="1:13">
      <c r="A17" s="381">
        <v>214</v>
      </c>
      <c r="B17" s="343" t="s">
        <v>69</v>
      </c>
      <c r="C17" s="341">
        <v>175170</v>
      </c>
      <c r="D17" s="341">
        <v>153518</v>
      </c>
      <c r="E17" s="342">
        <v>129022</v>
      </c>
      <c r="F17" s="215">
        <f t="shared" si="0"/>
        <v>0.736553062739054</v>
      </c>
      <c r="G17" s="215">
        <f t="shared" si="1"/>
        <v>0.840435649239829</v>
      </c>
      <c r="H17" s="296" t="str">
        <f t="shared" si="2"/>
        <v>是</v>
      </c>
      <c r="K17" s="356"/>
      <c r="M17" s="357"/>
    </row>
    <row r="18" ht="44.1" customHeight="1" spans="1:13">
      <c r="A18" s="381">
        <v>215</v>
      </c>
      <c r="B18" s="343" t="s">
        <v>70</v>
      </c>
      <c r="C18" s="341">
        <v>14680</v>
      </c>
      <c r="D18" s="341">
        <v>15400</v>
      </c>
      <c r="E18" s="342">
        <v>10311</v>
      </c>
      <c r="F18" s="215">
        <f t="shared" si="0"/>
        <v>0.702384196185286</v>
      </c>
      <c r="G18" s="215">
        <f t="shared" si="1"/>
        <v>0.669545454545455</v>
      </c>
      <c r="H18" s="296" t="str">
        <f t="shared" si="2"/>
        <v>是</v>
      </c>
      <c r="K18" s="356"/>
      <c r="M18" s="357"/>
    </row>
    <row r="19" ht="44.1" customHeight="1" spans="1:13">
      <c r="A19" s="381">
        <v>216</v>
      </c>
      <c r="B19" s="343" t="s">
        <v>71</v>
      </c>
      <c r="C19" s="341">
        <v>18044</v>
      </c>
      <c r="D19" s="341">
        <v>8909</v>
      </c>
      <c r="E19" s="342">
        <v>16488</v>
      </c>
      <c r="F19" s="215">
        <f t="shared" si="0"/>
        <v>0.91376634892485</v>
      </c>
      <c r="G19" s="215">
        <f t="shared" si="1"/>
        <v>1.85071276237513</v>
      </c>
      <c r="H19" s="296" t="str">
        <f t="shared" si="2"/>
        <v>是</v>
      </c>
      <c r="K19" s="356"/>
      <c r="M19" s="357"/>
    </row>
    <row r="20" ht="44.1" customHeight="1" spans="1:13">
      <c r="A20" s="381">
        <v>217</v>
      </c>
      <c r="B20" s="343" t="s">
        <v>72</v>
      </c>
      <c r="C20" s="341">
        <v>154</v>
      </c>
      <c r="D20" s="341">
        <v>153</v>
      </c>
      <c r="E20" s="342">
        <v>141</v>
      </c>
      <c r="F20" s="215">
        <f t="shared" si="0"/>
        <v>0.915584415584416</v>
      </c>
      <c r="G20" s="215">
        <f t="shared" si="1"/>
        <v>0.92156862745098</v>
      </c>
      <c r="H20" s="296" t="str">
        <f t="shared" si="2"/>
        <v>是</v>
      </c>
      <c r="K20" s="356"/>
      <c r="M20" s="357"/>
    </row>
    <row r="21" ht="44.1" customHeight="1" spans="1:13">
      <c r="A21" s="381">
        <v>219</v>
      </c>
      <c r="B21" s="343" t="s">
        <v>73</v>
      </c>
      <c r="D21" s="341"/>
      <c r="E21" s="342"/>
      <c r="F21" s="215">
        <f>IF(C22&lt;&gt;0,E21/C22,"")</f>
        <v>0</v>
      </c>
      <c r="G21" s="215" t="str">
        <f t="shared" si="1"/>
        <v/>
      </c>
      <c r="H21" s="296" t="str">
        <f t="shared" si="2"/>
        <v>否</v>
      </c>
      <c r="K21" s="356"/>
      <c r="M21" s="357"/>
    </row>
    <row r="22" ht="44.1" customHeight="1" spans="1:13">
      <c r="A22" s="381">
        <v>220</v>
      </c>
      <c r="B22" s="343" t="s">
        <v>74</v>
      </c>
      <c r="C22" s="341">
        <v>27505</v>
      </c>
      <c r="D22" s="341">
        <v>19127</v>
      </c>
      <c r="E22" s="342">
        <v>39644</v>
      </c>
      <c r="F22" s="215">
        <f t="shared" si="0"/>
        <v>1.44133793855663</v>
      </c>
      <c r="G22" s="215">
        <f t="shared" si="1"/>
        <v>2.0726721388613</v>
      </c>
      <c r="H22" s="296" t="str">
        <f t="shared" si="2"/>
        <v>是</v>
      </c>
      <c r="K22" s="356"/>
      <c r="M22" s="357"/>
    </row>
    <row r="23" ht="44.1" customHeight="1" spans="1:13">
      <c r="A23" s="381">
        <v>221</v>
      </c>
      <c r="B23" s="343" t="s">
        <v>75</v>
      </c>
      <c r="C23" s="341">
        <v>165306</v>
      </c>
      <c r="D23" s="341">
        <v>186661</v>
      </c>
      <c r="E23" s="342">
        <v>141711</v>
      </c>
      <c r="F23" s="215">
        <f t="shared" si="0"/>
        <v>0.85726470908497</v>
      </c>
      <c r="G23" s="215">
        <f t="shared" si="1"/>
        <v>0.759189118241089</v>
      </c>
      <c r="H23" s="296" t="str">
        <f t="shared" si="2"/>
        <v>是</v>
      </c>
      <c r="K23" s="356"/>
      <c r="M23" s="357"/>
    </row>
    <row r="24" ht="44.1" customHeight="1" spans="1:13">
      <c r="A24" s="381">
        <v>222</v>
      </c>
      <c r="B24" s="343" t="s">
        <v>76</v>
      </c>
      <c r="C24" s="341">
        <v>2927</v>
      </c>
      <c r="D24" s="341">
        <v>3309</v>
      </c>
      <c r="E24" s="342">
        <v>3827</v>
      </c>
      <c r="F24" s="215">
        <f t="shared" si="0"/>
        <v>1.30748206354629</v>
      </c>
      <c r="G24" s="215">
        <f t="shared" si="1"/>
        <v>1.1565427621638</v>
      </c>
      <c r="H24" s="296" t="str">
        <f t="shared" si="2"/>
        <v>是</v>
      </c>
      <c r="K24" s="356"/>
      <c r="M24" s="357"/>
    </row>
    <row r="25" ht="44.1" customHeight="1" spans="1:13">
      <c r="A25" s="381">
        <v>227</v>
      </c>
      <c r="B25" s="343" t="s">
        <v>77</v>
      </c>
      <c r="C25" s="341"/>
      <c r="D25" s="341">
        <v>19775</v>
      </c>
      <c r="E25" s="342"/>
      <c r="F25" s="215" t="str">
        <f t="shared" si="0"/>
        <v/>
      </c>
      <c r="G25" s="215">
        <f t="shared" si="1"/>
        <v>0</v>
      </c>
      <c r="H25" s="296" t="str">
        <f t="shared" si="2"/>
        <v>是</v>
      </c>
      <c r="K25" s="356"/>
      <c r="M25" s="357"/>
    </row>
    <row r="26" ht="44.1" customHeight="1" spans="1:13">
      <c r="A26" s="381">
        <v>232</v>
      </c>
      <c r="B26" s="343" t="s">
        <v>78</v>
      </c>
      <c r="C26" s="341">
        <v>19226</v>
      </c>
      <c r="D26" s="341">
        <v>32311</v>
      </c>
      <c r="E26" s="342">
        <v>10352</v>
      </c>
      <c r="F26" s="215">
        <f t="shared" si="0"/>
        <v>0.538437532508062</v>
      </c>
      <c r="G26" s="215">
        <f t="shared" si="1"/>
        <v>0.320386246170035</v>
      </c>
      <c r="H26" s="296" t="str">
        <f t="shared" si="2"/>
        <v>是</v>
      </c>
      <c r="K26" s="356"/>
      <c r="M26" s="357"/>
    </row>
    <row r="27" ht="44.1" customHeight="1" spans="1:13">
      <c r="A27" s="381">
        <v>233</v>
      </c>
      <c r="B27" s="343" t="s">
        <v>79</v>
      </c>
      <c r="C27" s="341">
        <v>282</v>
      </c>
      <c r="D27" s="341">
        <v>408</v>
      </c>
      <c r="E27" s="342">
        <v>313</v>
      </c>
      <c r="F27" s="215">
        <f t="shared" si="0"/>
        <v>1.10992907801418</v>
      </c>
      <c r="G27" s="215">
        <f t="shared" si="1"/>
        <v>0.767156862745098</v>
      </c>
      <c r="H27" s="296" t="str">
        <f t="shared" si="2"/>
        <v>是</v>
      </c>
      <c r="K27" s="356"/>
      <c r="M27" s="357"/>
    </row>
    <row r="28" ht="44.1" customHeight="1" spans="1:13">
      <c r="A28" s="381">
        <v>229</v>
      </c>
      <c r="B28" s="343" t="s">
        <v>80</v>
      </c>
      <c r="C28" s="341">
        <v>9230</v>
      </c>
      <c r="D28" s="341">
        <v>9113</v>
      </c>
      <c r="E28" s="342">
        <v>11024</v>
      </c>
      <c r="F28" s="215">
        <f t="shared" si="0"/>
        <v>1.1943661971831</v>
      </c>
      <c r="G28" s="215">
        <f t="shared" si="1"/>
        <v>1.20970042796006</v>
      </c>
      <c r="H28" s="296" t="str">
        <f t="shared" si="2"/>
        <v>是</v>
      </c>
      <c r="K28" s="356"/>
      <c r="M28" s="357"/>
    </row>
    <row r="29" s="379" customFormat="1" ht="44.1" hidden="1" customHeight="1" spans="1:13">
      <c r="A29" s="381"/>
      <c r="B29" s="343" t="s">
        <v>81</v>
      </c>
      <c r="C29" s="341"/>
      <c r="D29" s="341"/>
      <c r="E29" s="342"/>
      <c r="F29" s="215"/>
      <c r="G29" s="215"/>
      <c r="H29" s="296" t="str">
        <f t="shared" ref="H29:H40" si="3">IF(B29&lt;&gt;"",IF(SUM(C29:E29)&lt;&gt;0,"是","否"),"是")</f>
        <v>否</v>
      </c>
      <c r="I29" s="198"/>
      <c r="J29" s="198"/>
      <c r="K29" s="387"/>
      <c r="M29" s="388"/>
    </row>
    <row r="30" s="333" customFormat="1" ht="44.1" hidden="1" customHeight="1" spans="1:13">
      <c r="A30" s="381"/>
      <c r="B30" s="343"/>
      <c r="C30" s="341"/>
      <c r="D30" s="341"/>
      <c r="E30" s="342"/>
      <c r="F30" s="215"/>
      <c r="G30" s="215"/>
      <c r="H30" s="296" t="str">
        <f t="shared" si="3"/>
        <v>是</v>
      </c>
      <c r="I30" s="198"/>
      <c r="J30" s="198"/>
      <c r="K30" s="356"/>
      <c r="M30" s="357"/>
    </row>
    <row r="31" s="333" customFormat="1" ht="44.1" hidden="1" customHeight="1" spans="1:13">
      <c r="A31" s="381"/>
      <c r="B31" s="343"/>
      <c r="C31" s="341"/>
      <c r="D31" s="341"/>
      <c r="E31" s="342"/>
      <c r="F31" s="215"/>
      <c r="G31" s="215"/>
      <c r="H31" s="296" t="str">
        <f t="shared" si="3"/>
        <v>是</v>
      </c>
      <c r="I31" s="198"/>
      <c r="J31" s="198"/>
      <c r="K31" s="356"/>
      <c r="M31" s="357"/>
    </row>
    <row r="32" s="334" customFormat="1" ht="44.1" customHeight="1" spans="1:11">
      <c r="A32" s="382"/>
      <c r="B32" s="346" t="s">
        <v>82</v>
      </c>
      <c r="C32" s="235">
        <f>SUM(C5:C28)</f>
        <v>2429495</v>
      </c>
      <c r="D32" s="58">
        <f>SUM(D5:D28)</f>
        <v>2672500</v>
      </c>
      <c r="E32" s="59">
        <f>SUM(E5:E28)</f>
        <v>2673037</v>
      </c>
      <c r="F32" s="211">
        <f>IF(C32&lt;&gt;0,E32/C32,"")</f>
        <v>1.10024387784293</v>
      </c>
      <c r="G32" s="211">
        <f>IF(D32&lt;&gt;0,E32/D32,"")</f>
        <v>1.0002009354537</v>
      </c>
      <c r="H32" s="296" t="str">
        <f t="shared" si="3"/>
        <v>是</v>
      </c>
      <c r="I32" s="198"/>
      <c r="J32" s="198"/>
      <c r="K32" s="360"/>
    </row>
    <row r="33" ht="44.1" customHeight="1" spans="1:8">
      <c r="A33" s="383">
        <v>228</v>
      </c>
      <c r="B33" s="245" t="s">
        <v>83</v>
      </c>
      <c r="C33" s="235">
        <f t="shared" ref="C33:E33" si="4">SUM(C34:C35)</f>
        <v>184000</v>
      </c>
      <c r="D33" s="58">
        <f t="shared" si="4"/>
        <v>326000</v>
      </c>
      <c r="E33" s="59">
        <f t="shared" si="4"/>
        <v>320515</v>
      </c>
      <c r="F33" s="268">
        <f t="shared" ref="F33:F40" si="5">IF(C33&lt;&gt;0,E33/C33,"")</f>
        <v>1.74192934782609</v>
      </c>
      <c r="G33" s="268">
        <f t="shared" ref="G33:G40" si="6">IF(D33&lt;&gt;0,E33/D33,"")</f>
        <v>0.983174846625767</v>
      </c>
      <c r="H33" s="296" t="str">
        <f t="shared" si="3"/>
        <v>是</v>
      </c>
    </row>
    <row r="34" ht="44.1" customHeight="1" spans="1:8">
      <c r="A34" s="381"/>
      <c r="B34" s="262" t="s">
        <v>84</v>
      </c>
      <c r="C34" s="237">
        <v>184000</v>
      </c>
      <c r="D34" s="237">
        <v>326000</v>
      </c>
      <c r="E34" s="259">
        <v>320500</v>
      </c>
      <c r="F34" s="270">
        <f t="shared" si="5"/>
        <v>1.74184782608696</v>
      </c>
      <c r="G34" s="270">
        <f t="shared" si="6"/>
        <v>0.983128834355828</v>
      </c>
      <c r="H34" s="296" t="str">
        <f t="shared" si="3"/>
        <v>是</v>
      </c>
    </row>
    <row r="35" ht="44.1" customHeight="1" spans="1:8">
      <c r="A35" s="381"/>
      <c r="B35" s="262" t="s">
        <v>85</v>
      </c>
      <c r="C35" s="237"/>
      <c r="D35" s="237"/>
      <c r="E35" s="259">
        <v>15</v>
      </c>
      <c r="F35" s="270" t="str">
        <f t="shared" si="5"/>
        <v/>
      </c>
      <c r="G35" s="270" t="str">
        <f t="shared" si="6"/>
        <v/>
      </c>
      <c r="H35" s="296" t="str">
        <f t="shared" si="3"/>
        <v>是</v>
      </c>
    </row>
    <row r="36" s="194" customFormat="1" ht="44.1" customHeight="1" spans="1:8">
      <c r="A36" s="384">
        <v>23006</v>
      </c>
      <c r="B36" s="352" t="s">
        <v>86</v>
      </c>
      <c r="C36" s="58">
        <v>38698</v>
      </c>
      <c r="D36" s="58">
        <v>38800</v>
      </c>
      <c r="E36" s="59">
        <v>43281</v>
      </c>
      <c r="F36" s="268">
        <f t="shared" si="5"/>
        <v>1.11842989301773</v>
      </c>
      <c r="G36" s="268">
        <f t="shared" si="6"/>
        <v>1.11548969072165</v>
      </c>
      <c r="H36" s="296" t="str">
        <f t="shared" si="3"/>
        <v>是</v>
      </c>
    </row>
    <row r="37" s="194" customFormat="1" ht="44.1" customHeight="1" spans="1:8">
      <c r="A37" s="383">
        <v>23008</v>
      </c>
      <c r="B37" s="352" t="s">
        <v>87</v>
      </c>
      <c r="C37" s="235"/>
      <c r="D37" s="235"/>
      <c r="E37" s="347"/>
      <c r="F37" s="268" t="str">
        <f t="shared" si="5"/>
        <v/>
      </c>
      <c r="G37" s="268" t="str">
        <f t="shared" si="6"/>
        <v/>
      </c>
      <c r="H37" s="296" t="str">
        <f t="shared" si="3"/>
        <v>否</v>
      </c>
    </row>
    <row r="38" s="194" customFormat="1" ht="44.1" customHeight="1" spans="1:8">
      <c r="A38" s="383">
        <v>23009</v>
      </c>
      <c r="B38" s="352" t="s">
        <v>88</v>
      </c>
      <c r="C38" s="235">
        <v>18901</v>
      </c>
      <c r="D38" s="235"/>
      <c r="E38" s="347">
        <v>7850</v>
      </c>
      <c r="F38" s="268">
        <f t="shared" si="5"/>
        <v>0.415321940638061</v>
      </c>
      <c r="G38" s="268" t="str">
        <f t="shared" si="6"/>
        <v/>
      </c>
      <c r="H38" s="296" t="str">
        <f t="shared" si="3"/>
        <v>是</v>
      </c>
    </row>
    <row r="39" s="194" customFormat="1" ht="44.1" customHeight="1" spans="1:8">
      <c r="A39" s="385">
        <v>23015</v>
      </c>
      <c r="B39" s="354" t="s">
        <v>89</v>
      </c>
      <c r="C39" s="235">
        <v>14195</v>
      </c>
      <c r="D39" s="235"/>
      <c r="E39" s="347">
        <v>9566</v>
      </c>
      <c r="F39" s="268">
        <f t="shared" si="5"/>
        <v>0.673899260302924</v>
      </c>
      <c r="G39" s="268" t="str">
        <f t="shared" si="6"/>
        <v/>
      </c>
      <c r="H39" s="296" t="str">
        <f t="shared" si="3"/>
        <v>是</v>
      </c>
    </row>
    <row r="40" ht="44.1" customHeight="1" spans="1:8">
      <c r="A40" s="382"/>
      <c r="B40" s="355" t="s">
        <v>90</v>
      </c>
      <c r="C40" s="235">
        <f t="shared" ref="C40:E40" si="7">SUM(C32:C33,C36:C39)</f>
        <v>2685289</v>
      </c>
      <c r="D40" s="235">
        <f t="shared" si="7"/>
        <v>3037300</v>
      </c>
      <c r="E40" s="347">
        <f t="shared" si="7"/>
        <v>3054249</v>
      </c>
      <c r="F40" s="211">
        <f t="shared" si="5"/>
        <v>1.13740048091658</v>
      </c>
      <c r="G40" s="211">
        <f t="shared" si="6"/>
        <v>1.00558028512165</v>
      </c>
      <c r="H40" s="296" t="str">
        <f t="shared" si="3"/>
        <v>是</v>
      </c>
    </row>
  </sheetData>
  <autoFilter ref="A4:M40"/>
  <mergeCells count="7">
    <mergeCell ref="A1:G1"/>
    <mergeCell ref="D3:E3"/>
    <mergeCell ref="F3:G3"/>
    <mergeCell ref="A3:A4"/>
    <mergeCell ref="B3:B4"/>
    <mergeCell ref="C3:C4"/>
    <mergeCell ref="H3:H4"/>
  </mergeCells>
  <conditionalFormatting sqref="F32:G32">
    <cfRule type="cellIs" dxfId="1" priority="6" stopIfTrue="1" operator="lessThan">
      <formula>0</formula>
    </cfRule>
    <cfRule type="cellIs" dxfId="1" priority="7" stopIfTrue="1" operator="lessThan">
      <formula>0</formula>
    </cfRule>
  </conditionalFormatting>
  <conditionalFormatting sqref="A39:B39">
    <cfRule type="expression" dxfId="2" priority="5" stopIfTrue="1">
      <formula>"len($A:$A)=3"</formula>
    </cfRule>
  </conditionalFormatting>
  <conditionalFormatting sqref="B40">
    <cfRule type="expression" dxfId="2" priority="4" stopIfTrue="1">
      <formula>"len($A:$A)=3"</formula>
    </cfRule>
  </conditionalFormatting>
  <conditionalFormatting sqref="F2 F40:G41 F33:G37">
    <cfRule type="cellIs" dxfId="0" priority="3" stopIfTrue="1" operator="lessThanOrEqual">
      <formula>-1</formula>
    </cfRule>
  </conditionalFormatting>
  <conditionalFormatting sqref="F33:G33 F36:G36">
    <cfRule type="cellIs" dxfId="1" priority="1" stopIfTrue="1" operator="lessThan">
      <formula>0</formula>
    </cfRule>
    <cfRule type="cellIs" dxfId="0" priority="2" stopIfTrue="1" operator="greaterThan">
      <formula>5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2" fitToHeight="0" orientation="portrait"/>
  <headerFooter alignWithMargins="0">
    <oddFooter>&amp;C&amp;14- &amp;P -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92D050"/>
    <pageSetUpPr fitToPage="1"/>
  </sheetPr>
  <dimension ref="A1:K1315"/>
  <sheetViews>
    <sheetView showZeros="0" topLeftCell="B1284" workbookViewId="0">
      <selection activeCell="J1315" sqref="J1315"/>
    </sheetView>
  </sheetViews>
  <sheetFormatPr defaultColWidth="9" defaultRowHeight="13.5"/>
  <cols>
    <col min="1" max="1" width="12.125" hidden="1" customWidth="1"/>
    <col min="2" max="2" width="44.625" style="372" customWidth="1"/>
    <col min="3" max="4" width="16.625" style="286" customWidth="1"/>
    <col min="5" max="5" width="16.625" style="287" customWidth="1"/>
    <col min="6" max="7" width="14.625" style="286" customWidth="1"/>
    <col min="8" max="8" width="3.375" style="286" customWidth="1"/>
    <col min="9" max="10" width="9" style="286" customWidth="1"/>
    <col min="11" max="11" width="9" style="372" hidden="1" customWidth="1"/>
    <col min="12" max="16332" width="9" style="286" customWidth="1"/>
    <col min="16333" max="16384" width="9" style="286"/>
  </cols>
  <sheetData>
    <row r="1" ht="35.1" customHeight="1" spans="1:8">
      <c r="A1" s="288"/>
      <c r="B1" s="16" t="str">
        <f>YEAR(封面!$B$7)-1&amp;"年临沧市一般公共预算支出决算明细情况表"</f>
        <v>2018年临沧市一般公共预算支出决算明细情况表</v>
      </c>
      <c r="C1" s="16"/>
      <c r="D1" s="16"/>
      <c r="E1" s="17"/>
      <c r="F1" s="16"/>
      <c r="G1" s="16"/>
      <c r="H1" s="198"/>
    </row>
    <row r="2" ht="20.1" customHeight="1" spans="1:8">
      <c r="A2" s="19"/>
      <c r="B2" s="18" t="s">
        <v>91</v>
      </c>
      <c r="C2" s="98"/>
      <c r="D2" s="98"/>
      <c r="F2" s="289" t="s">
        <v>7</v>
      </c>
      <c r="G2" s="98"/>
      <c r="H2" s="290"/>
    </row>
    <row r="3" ht="36" customHeight="1" spans="1:9">
      <c r="A3" s="205" t="s">
        <v>8</v>
      </c>
      <c r="B3" s="22" t="s">
        <v>9</v>
      </c>
      <c r="C3" s="23" t="str">
        <f>YEAR(封面!$B$7)-2&amp;"年决算数"</f>
        <v>2017年决算数</v>
      </c>
      <c r="D3" s="23" t="str">
        <f>YEAR(封面!$B$7)-1&amp;"年"</f>
        <v>2018年</v>
      </c>
      <c r="E3" s="24"/>
      <c r="F3" s="22" t="s">
        <v>10</v>
      </c>
      <c r="G3" s="22"/>
      <c r="H3" s="207" t="s">
        <v>11</v>
      </c>
      <c r="I3" s="207" t="s">
        <v>92</v>
      </c>
    </row>
    <row r="4" ht="36" customHeight="1" spans="1:10">
      <c r="A4" s="206"/>
      <c r="B4" s="22"/>
      <c r="C4" s="23"/>
      <c r="D4" s="23" t="s">
        <v>12</v>
      </c>
      <c r="E4" s="24" t="s">
        <v>13</v>
      </c>
      <c r="F4" s="23" t="str">
        <f>"为"&amp;YEAR(封面!$B$7)-2&amp;"年决算数%"</f>
        <v>为2017年决算数%</v>
      </c>
      <c r="G4" s="23" t="str">
        <f>"完成"&amp;YEAR(封面!$B$7)-1&amp;"年预算的%"</f>
        <v>完成2018年预算的%</v>
      </c>
      <c r="H4" s="207"/>
      <c r="I4" s="207"/>
      <c r="J4" s="374" t="s">
        <v>93</v>
      </c>
    </row>
    <row r="5" ht="35.1" customHeight="1" spans="1:11">
      <c r="A5" s="292">
        <v>201</v>
      </c>
      <c r="B5" s="293" t="s">
        <v>57</v>
      </c>
      <c r="C5" s="294">
        <f>SUM(C6,C18,C27,C39,C51,C62,C73,C85,C94,C104,C119,C128,C139,C151,C161,C174,C181,C188,C197,C203,C210,C218,C225,C231,C237,C243,C249,C255)</f>
        <v>216182</v>
      </c>
      <c r="D5" s="294">
        <f>SUM(D6,D18,D27,D39,D51,D62,D73,D85,D94,D104,D119,D128,D139,D151,D161,D174,D181,D188,D197,D203,D210,D218,D225,D231,D237,D243,D249,D255)</f>
        <v>230855</v>
      </c>
      <c r="E5" s="294">
        <f>SUM(E6,E18,E27,E39,E51,E62,E73,E85,E94,E104,E119,E128,E139,E151,E161,E174,E181,E188,E197,E203,E210,E218,E225,E231,E237,E243,E249,E255)</f>
        <v>252938</v>
      </c>
      <c r="F5" s="212">
        <f t="shared" ref="F5:F68" si="0">IF(C5&lt;&gt;0,E5/C5,"")</f>
        <v>1.17002340620403</v>
      </c>
      <c r="G5" s="212">
        <f t="shared" ref="G5:G68" si="1">IF(D5&lt;&gt;0,E5/D5,"")</f>
        <v>1.09565744731541</v>
      </c>
      <c r="H5" s="296" t="str">
        <f t="shared" ref="H5:H68" si="2">IF(B5&lt;&gt;"",IF(SUM(C5:E5,K5)&lt;&gt;0,"是","否"),"是")</f>
        <v>是</v>
      </c>
      <c r="I5" s="301" t="str">
        <f>IF(LEN(A5)&lt;=5,"是","否")</f>
        <v>是</v>
      </c>
      <c r="J5" s="286" t="str">
        <f>IF(LEN(A5)=3,"是","否")</f>
        <v>是</v>
      </c>
      <c r="K5" s="372">
        <f>IF(J5="是",1,"")</f>
        <v>1</v>
      </c>
    </row>
    <row r="6" ht="35.1" customHeight="1" spans="1:11">
      <c r="A6" s="292">
        <v>20101</v>
      </c>
      <c r="B6" s="298" t="s">
        <v>94</v>
      </c>
      <c r="C6" s="304">
        <f>SUM(C7:C17)</f>
        <v>9286</v>
      </c>
      <c r="D6" s="304">
        <f>SUM(D7:D17)</f>
        <v>9974</v>
      </c>
      <c r="E6" s="304">
        <f>SUM(E7:E17)</f>
        <v>9111</v>
      </c>
      <c r="F6" s="260">
        <f t="shared" si="0"/>
        <v>0.981154426017661</v>
      </c>
      <c r="G6" s="260">
        <f t="shared" si="1"/>
        <v>0.913475035091237</v>
      </c>
      <c r="H6" s="296" t="str">
        <f t="shared" si="2"/>
        <v>是</v>
      </c>
      <c r="I6" s="301" t="str">
        <f t="shared" ref="I6:I69" si="3">IF(LEN(A6)&lt;=5,"是","否")</f>
        <v>是</v>
      </c>
      <c r="J6" s="286" t="str">
        <f t="shared" ref="J6:J69" si="4">IF(LEN(A6)=3,"是","否")</f>
        <v>否</v>
      </c>
      <c r="K6" s="372" t="str">
        <f t="shared" ref="K6:K69" si="5">IF(J6="是",1,"")</f>
        <v/>
      </c>
    </row>
    <row r="7" ht="35.1" customHeight="1" spans="1:11">
      <c r="A7" s="297">
        <v>2010101</v>
      </c>
      <c r="B7" s="298" t="s">
        <v>95</v>
      </c>
      <c r="C7" s="299">
        <v>6458</v>
      </c>
      <c r="D7" s="299">
        <v>7263</v>
      </c>
      <c r="E7" s="300">
        <v>7160</v>
      </c>
      <c r="F7" s="260">
        <f t="shared" si="0"/>
        <v>1.10870238463921</v>
      </c>
      <c r="G7" s="260">
        <f t="shared" si="1"/>
        <v>0.985818532286934</v>
      </c>
      <c r="H7" s="296" t="str">
        <f t="shared" si="2"/>
        <v>是</v>
      </c>
      <c r="I7" s="301" t="str">
        <f t="shared" si="3"/>
        <v>否</v>
      </c>
      <c r="J7" s="286" t="str">
        <f t="shared" si="4"/>
        <v>否</v>
      </c>
      <c r="K7" s="372" t="str">
        <f t="shared" si="5"/>
        <v/>
      </c>
    </row>
    <row r="8" ht="35.1" customHeight="1" spans="1:11">
      <c r="A8" s="297">
        <v>2010102</v>
      </c>
      <c r="B8" s="298" t="s">
        <v>96</v>
      </c>
      <c r="C8" s="299">
        <v>775</v>
      </c>
      <c r="D8" s="299">
        <v>838</v>
      </c>
      <c r="E8" s="300">
        <v>416</v>
      </c>
      <c r="F8" s="260">
        <f t="shared" si="0"/>
        <v>0.536774193548387</v>
      </c>
      <c r="G8" s="260">
        <f t="shared" si="1"/>
        <v>0.496420047732697</v>
      </c>
      <c r="H8" s="296" t="str">
        <f t="shared" si="2"/>
        <v>是</v>
      </c>
      <c r="I8" s="301" t="str">
        <f t="shared" si="3"/>
        <v>否</v>
      </c>
      <c r="J8" s="286" t="str">
        <f t="shared" si="4"/>
        <v>否</v>
      </c>
      <c r="K8" s="372" t="str">
        <f t="shared" si="5"/>
        <v/>
      </c>
    </row>
    <row r="9" ht="36" hidden="1" customHeight="1" spans="1:11">
      <c r="A9" s="297">
        <v>2010103</v>
      </c>
      <c r="B9" s="298" t="s">
        <v>97</v>
      </c>
      <c r="C9" s="299">
        <v>0</v>
      </c>
      <c r="D9" s="299"/>
      <c r="E9" s="299">
        <v>0</v>
      </c>
      <c r="F9" s="260" t="str">
        <f t="shared" si="0"/>
        <v/>
      </c>
      <c r="G9" s="260" t="str">
        <f t="shared" si="1"/>
        <v/>
      </c>
      <c r="H9" s="296" t="str">
        <f t="shared" si="2"/>
        <v>否</v>
      </c>
      <c r="I9" s="301" t="str">
        <f t="shared" si="3"/>
        <v>否</v>
      </c>
      <c r="J9" s="286" t="str">
        <f t="shared" si="4"/>
        <v>否</v>
      </c>
      <c r="K9" s="286" t="str">
        <f t="shared" si="5"/>
        <v/>
      </c>
    </row>
    <row r="10" ht="35.1" customHeight="1" spans="1:11">
      <c r="A10" s="297">
        <v>2010104</v>
      </c>
      <c r="B10" s="298" t="s">
        <v>98</v>
      </c>
      <c r="C10" s="299">
        <v>1071</v>
      </c>
      <c r="D10" s="299">
        <v>975</v>
      </c>
      <c r="E10" s="300">
        <v>890</v>
      </c>
      <c r="F10" s="260">
        <f t="shared" si="0"/>
        <v>0.830999066293184</v>
      </c>
      <c r="G10" s="260">
        <f t="shared" si="1"/>
        <v>0.912820512820513</v>
      </c>
      <c r="H10" s="296" t="str">
        <f t="shared" si="2"/>
        <v>是</v>
      </c>
      <c r="I10" s="301" t="str">
        <f t="shared" si="3"/>
        <v>否</v>
      </c>
      <c r="J10" s="286" t="str">
        <f t="shared" si="4"/>
        <v>否</v>
      </c>
      <c r="K10" s="372" t="str">
        <f t="shared" si="5"/>
        <v/>
      </c>
    </row>
    <row r="11" ht="35.1" customHeight="1" spans="1:11">
      <c r="A11" s="297">
        <v>2010105</v>
      </c>
      <c r="B11" s="298" t="s">
        <v>99</v>
      </c>
      <c r="C11" s="299">
        <v>74</v>
      </c>
      <c r="D11" s="299">
        <v>48</v>
      </c>
      <c r="E11" s="300">
        <v>5</v>
      </c>
      <c r="F11" s="260">
        <f t="shared" si="0"/>
        <v>0.0675675675675676</v>
      </c>
      <c r="G11" s="260">
        <f t="shared" si="1"/>
        <v>0.104166666666667</v>
      </c>
      <c r="H11" s="296" t="str">
        <f t="shared" si="2"/>
        <v>是</v>
      </c>
      <c r="I11" s="301" t="str">
        <f t="shared" si="3"/>
        <v>否</v>
      </c>
      <c r="J11" s="286" t="str">
        <f t="shared" si="4"/>
        <v>否</v>
      </c>
      <c r="K11" s="372" t="str">
        <f t="shared" si="5"/>
        <v/>
      </c>
    </row>
    <row r="12" ht="35.1" customHeight="1" spans="1:11">
      <c r="A12" s="297">
        <v>2010106</v>
      </c>
      <c r="B12" s="298" t="s">
        <v>100</v>
      </c>
      <c r="C12" s="299">
        <v>26</v>
      </c>
      <c r="D12" s="299">
        <v>26</v>
      </c>
      <c r="E12" s="300">
        <v>36</v>
      </c>
      <c r="F12" s="260">
        <f t="shared" si="0"/>
        <v>1.38461538461538</v>
      </c>
      <c r="G12" s="260">
        <f t="shared" si="1"/>
        <v>1.38461538461538</v>
      </c>
      <c r="H12" s="296" t="str">
        <f t="shared" si="2"/>
        <v>是</v>
      </c>
      <c r="I12" s="301" t="str">
        <f t="shared" si="3"/>
        <v>否</v>
      </c>
      <c r="J12" s="286" t="str">
        <f t="shared" si="4"/>
        <v>否</v>
      </c>
      <c r="K12" s="372" t="str">
        <f t="shared" si="5"/>
        <v/>
      </c>
    </row>
    <row r="13" ht="35.1" customHeight="1" spans="1:11">
      <c r="A13" s="297">
        <v>2010107</v>
      </c>
      <c r="B13" s="298" t="s">
        <v>101</v>
      </c>
      <c r="C13" s="299">
        <v>211</v>
      </c>
      <c r="D13" s="299">
        <v>212</v>
      </c>
      <c r="E13" s="300">
        <v>144</v>
      </c>
      <c r="F13" s="260">
        <f t="shared" si="0"/>
        <v>0.682464454976303</v>
      </c>
      <c r="G13" s="260">
        <f t="shared" si="1"/>
        <v>0.679245283018868</v>
      </c>
      <c r="H13" s="296" t="str">
        <f t="shared" si="2"/>
        <v>是</v>
      </c>
      <c r="I13" s="301" t="str">
        <f t="shared" si="3"/>
        <v>否</v>
      </c>
      <c r="J13" s="286" t="str">
        <f t="shared" si="4"/>
        <v>否</v>
      </c>
      <c r="K13" s="372" t="str">
        <f t="shared" si="5"/>
        <v/>
      </c>
    </row>
    <row r="14" ht="35.1" customHeight="1" spans="1:11">
      <c r="A14" s="297">
        <v>2010108</v>
      </c>
      <c r="B14" s="298" t="s">
        <v>102</v>
      </c>
      <c r="C14" s="299">
        <v>382</v>
      </c>
      <c r="D14" s="299">
        <v>395</v>
      </c>
      <c r="E14" s="300">
        <v>270</v>
      </c>
      <c r="F14" s="260">
        <f t="shared" si="0"/>
        <v>0.706806282722513</v>
      </c>
      <c r="G14" s="260">
        <f t="shared" si="1"/>
        <v>0.683544303797468</v>
      </c>
      <c r="H14" s="296" t="str">
        <f t="shared" si="2"/>
        <v>是</v>
      </c>
      <c r="I14" s="301" t="str">
        <f t="shared" si="3"/>
        <v>否</v>
      </c>
      <c r="J14" s="286" t="str">
        <f t="shared" si="4"/>
        <v>否</v>
      </c>
      <c r="K14" s="372" t="str">
        <f t="shared" si="5"/>
        <v/>
      </c>
    </row>
    <row r="15" ht="36" hidden="1" customHeight="1" spans="1:11">
      <c r="A15" s="297">
        <v>2010109</v>
      </c>
      <c r="B15" s="298" t="s">
        <v>103</v>
      </c>
      <c r="C15" s="299">
        <v>0</v>
      </c>
      <c r="D15" s="299"/>
      <c r="E15" s="299">
        <v>0</v>
      </c>
      <c r="F15" s="260" t="str">
        <f t="shared" si="0"/>
        <v/>
      </c>
      <c r="G15" s="260" t="str">
        <f t="shared" si="1"/>
        <v/>
      </c>
      <c r="H15" s="296" t="str">
        <f t="shared" si="2"/>
        <v>否</v>
      </c>
      <c r="I15" s="301" t="str">
        <f t="shared" si="3"/>
        <v>否</v>
      </c>
      <c r="J15" s="286" t="str">
        <f t="shared" si="4"/>
        <v>否</v>
      </c>
      <c r="K15" s="286" t="str">
        <f t="shared" si="5"/>
        <v/>
      </c>
    </row>
    <row r="16" ht="36" hidden="1" customHeight="1" spans="1:11">
      <c r="A16" s="297">
        <v>2010150</v>
      </c>
      <c r="B16" s="298" t="s">
        <v>104</v>
      </c>
      <c r="C16" s="299">
        <v>0</v>
      </c>
      <c r="D16" s="299"/>
      <c r="E16" s="299">
        <v>0</v>
      </c>
      <c r="F16" s="260" t="str">
        <f t="shared" si="0"/>
        <v/>
      </c>
      <c r="G16" s="260" t="str">
        <f t="shared" si="1"/>
        <v/>
      </c>
      <c r="H16" s="296" t="str">
        <f t="shared" si="2"/>
        <v>否</v>
      </c>
      <c r="I16" s="301" t="str">
        <f t="shared" si="3"/>
        <v>否</v>
      </c>
      <c r="J16" s="286" t="str">
        <f t="shared" si="4"/>
        <v>否</v>
      </c>
      <c r="K16" s="286" t="str">
        <f t="shared" si="5"/>
        <v/>
      </c>
    </row>
    <row r="17" ht="35.1" customHeight="1" spans="1:11">
      <c r="A17" s="297">
        <v>2010199</v>
      </c>
      <c r="B17" s="298" t="s">
        <v>105</v>
      </c>
      <c r="C17" s="299">
        <v>289</v>
      </c>
      <c r="D17" s="299">
        <v>217</v>
      </c>
      <c r="E17" s="300">
        <v>190</v>
      </c>
      <c r="F17" s="260">
        <f t="shared" si="0"/>
        <v>0.657439446366782</v>
      </c>
      <c r="G17" s="260">
        <f t="shared" si="1"/>
        <v>0.875576036866359</v>
      </c>
      <c r="H17" s="296" t="str">
        <f t="shared" si="2"/>
        <v>是</v>
      </c>
      <c r="I17" s="301" t="str">
        <f t="shared" si="3"/>
        <v>否</v>
      </c>
      <c r="J17" s="286" t="str">
        <f t="shared" si="4"/>
        <v>否</v>
      </c>
      <c r="K17" s="372" t="str">
        <f t="shared" si="5"/>
        <v/>
      </c>
    </row>
    <row r="18" ht="35.1" customHeight="1" spans="1:11">
      <c r="A18" s="292">
        <v>20102</v>
      </c>
      <c r="B18" s="298" t="s">
        <v>106</v>
      </c>
      <c r="C18" s="304">
        <f>SUM(C19:C26)</f>
        <v>6222</v>
      </c>
      <c r="D18" s="304">
        <f>SUM(D19:D26)</f>
        <v>6674</v>
      </c>
      <c r="E18" s="304">
        <f>SUM(E19:E26)</f>
        <v>6306</v>
      </c>
      <c r="F18" s="260">
        <f t="shared" si="0"/>
        <v>1.01350048216008</v>
      </c>
      <c r="G18" s="260">
        <f t="shared" si="1"/>
        <v>0.94486065328139</v>
      </c>
      <c r="H18" s="296" t="str">
        <f t="shared" si="2"/>
        <v>是</v>
      </c>
      <c r="I18" s="301" t="str">
        <f t="shared" si="3"/>
        <v>是</v>
      </c>
      <c r="J18" s="286" t="str">
        <f t="shared" si="4"/>
        <v>否</v>
      </c>
      <c r="K18" s="372" t="str">
        <f t="shared" si="5"/>
        <v/>
      </c>
    </row>
    <row r="19" ht="35.1" customHeight="1" spans="1:11">
      <c r="A19" s="297">
        <v>2010201</v>
      </c>
      <c r="B19" s="298" t="s">
        <v>95</v>
      </c>
      <c r="C19" s="299">
        <v>4682</v>
      </c>
      <c r="D19" s="299">
        <v>5258</v>
      </c>
      <c r="E19" s="300">
        <v>5190</v>
      </c>
      <c r="F19" s="260">
        <f t="shared" si="0"/>
        <v>1.10850064075182</v>
      </c>
      <c r="G19" s="260">
        <f t="shared" si="1"/>
        <v>0.98706732597946</v>
      </c>
      <c r="H19" s="296" t="str">
        <f t="shared" si="2"/>
        <v>是</v>
      </c>
      <c r="I19" s="301" t="str">
        <f t="shared" si="3"/>
        <v>否</v>
      </c>
      <c r="J19" s="286" t="str">
        <f t="shared" si="4"/>
        <v>否</v>
      </c>
      <c r="K19" s="372" t="str">
        <f t="shared" si="5"/>
        <v/>
      </c>
    </row>
    <row r="20" ht="35.1" customHeight="1" spans="1:11">
      <c r="A20" s="297">
        <v>2010202</v>
      </c>
      <c r="B20" s="298" t="s">
        <v>96</v>
      </c>
      <c r="C20" s="299">
        <v>454</v>
      </c>
      <c r="D20" s="299">
        <v>520</v>
      </c>
      <c r="E20" s="300">
        <v>226</v>
      </c>
      <c r="F20" s="260">
        <f t="shared" si="0"/>
        <v>0.497797356828194</v>
      </c>
      <c r="G20" s="260">
        <f t="shared" si="1"/>
        <v>0.434615384615385</v>
      </c>
      <c r="H20" s="296" t="str">
        <f t="shared" si="2"/>
        <v>是</v>
      </c>
      <c r="I20" s="301" t="str">
        <f t="shared" si="3"/>
        <v>否</v>
      </c>
      <c r="J20" s="286" t="str">
        <f t="shared" si="4"/>
        <v>否</v>
      </c>
      <c r="K20" s="372" t="str">
        <f t="shared" si="5"/>
        <v/>
      </c>
    </row>
    <row r="21" ht="36" hidden="1" customHeight="1" spans="1:11">
      <c r="A21" s="297">
        <v>2010203</v>
      </c>
      <c r="B21" s="298" t="s">
        <v>97</v>
      </c>
      <c r="C21" s="299">
        <v>0</v>
      </c>
      <c r="D21" s="299"/>
      <c r="E21" s="299">
        <v>0</v>
      </c>
      <c r="F21" s="260" t="str">
        <f t="shared" si="0"/>
        <v/>
      </c>
      <c r="G21" s="260" t="str">
        <f t="shared" si="1"/>
        <v/>
      </c>
      <c r="H21" s="296" t="str">
        <f t="shared" si="2"/>
        <v>否</v>
      </c>
      <c r="I21" s="301" t="str">
        <f t="shared" si="3"/>
        <v>否</v>
      </c>
      <c r="J21" s="286" t="str">
        <f t="shared" si="4"/>
        <v>否</v>
      </c>
      <c r="K21" s="286" t="str">
        <f t="shared" si="5"/>
        <v/>
      </c>
    </row>
    <row r="22" ht="35.1" customHeight="1" spans="1:11">
      <c r="A22" s="297">
        <v>2010204</v>
      </c>
      <c r="B22" s="298" t="s">
        <v>107</v>
      </c>
      <c r="C22" s="299">
        <v>442</v>
      </c>
      <c r="D22" s="299">
        <v>377</v>
      </c>
      <c r="E22" s="300">
        <v>437</v>
      </c>
      <c r="F22" s="260">
        <f t="shared" si="0"/>
        <v>0.98868778280543</v>
      </c>
      <c r="G22" s="260">
        <f t="shared" si="1"/>
        <v>1.15915119363395</v>
      </c>
      <c r="H22" s="296" t="str">
        <f t="shared" si="2"/>
        <v>是</v>
      </c>
      <c r="I22" s="301" t="str">
        <f t="shared" si="3"/>
        <v>否</v>
      </c>
      <c r="J22" s="286" t="str">
        <f t="shared" si="4"/>
        <v>否</v>
      </c>
      <c r="K22" s="372" t="str">
        <f t="shared" si="5"/>
        <v/>
      </c>
    </row>
    <row r="23" ht="35.1" customHeight="1" spans="1:11">
      <c r="A23" s="297">
        <v>2010205</v>
      </c>
      <c r="B23" s="298" t="s">
        <v>108</v>
      </c>
      <c r="C23" s="299">
        <v>182</v>
      </c>
      <c r="D23" s="299">
        <v>191</v>
      </c>
      <c r="E23" s="300">
        <v>116</v>
      </c>
      <c r="F23" s="260">
        <f t="shared" si="0"/>
        <v>0.637362637362637</v>
      </c>
      <c r="G23" s="260">
        <f t="shared" si="1"/>
        <v>0.607329842931937</v>
      </c>
      <c r="H23" s="296" t="str">
        <f t="shared" si="2"/>
        <v>是</v>
      </c>
      <c r="I23" s="301" t="str">
        <f t="shared" si="3"/>
        <v>否</v>
      </c>
      <c r="J23" s="286" t="str">
        <f t="shared" si="4"/>
        <v>否</v>
      </c>
      <c r="K23" s="372" t="str">
        <f t="shared" si="5"/>
        <v/>
      </c>
    </row>
    <row r="24" ht="35.1" customHeight="1" spans="1:11">
      <c r="A24" s="297">
        <v>2010206</v>
      </c>
      <c r="B24" s="298" t="s">
        <v>109</v>
      </c>
      <c r="C24" s="299">
        <v>53</v>
      </c>
      <c r="D24" s="299">
        <v>55</v>
      </c>
      <c r="E24" s="300">
        <v>58</v>
      </c>
      <c r="F24" s="260">
        <f t="shared" si="0"/>
        <v>1.09433962264151</v>
      </c>
      <c r="G24" s="260">
        <f t="shared" si="1"/>
        <v>1.05454545454545</v>
      </c>
      <c r="H24" s="296" t="str">
        <f t="shared" si="2"/>
        <v>是</v>
      </c>
      <c r="I24" s="301" t="str">
        <f t="shared" si="3"/>
        <v>否</v>
      </c>
      <c r="J24" s="286" t="str">
        <f t="shared" si="4"/>
        <v>否</v>
      </c>
      <c r="K24" s="372" t="str">
        <f t="shared" si="5"/>
        <v/>
      </c>
    </row>
    <row r="25" ht="35.1" customHeight="1" spans="1:11">
      <c r="A25" s="297">
        <v>2010250</v>
      </c>
      <c r="B25" s="298" t="s">
        <v>104</v>
      </c>
      <c r="C25" s="299">
        <v>24</v>
      </c>
      <c r="D25" s="299">
        <v>25</v>
      </c>
      <c r="E25" s="300">
        <v>31</v>
      </c>
      <c r="F25" s="260">
        <f t="shared" si="0"/>
        <v>1.29166666666667</v>
      </c>
      <c r="G25" s="260">
        <f t="shared" si="1"/>
        <v>1.24</v>
      </c>
      <c r="H25" s="296" t="str">
        <f t="shared" si="2"/>
        <v>是</v>
      </c>
      <c r="I25" s="301" t="str">
        <f t="shared" si="3"/>
        <v>否</v>
      </c>
      <c r="J25" s="286" t="str">
        <f t="shared" si="4"/>
        <v>否</v>
      </c>
      <c r="K25" s="372" t="str">
        <f t="shared" si="5"/>
        <v/>
      </c>
    </row>
    <row r="26" ht="35.1" customHeight="1" spans="1:11">
      <c r="A26" s="297">
        <v>2010299</v>
      </c>
      <c r="B26" s="298" t="s">
        <v>110</v>
      </c>
      <c r="C26" s="299">
        <v>385</v>
      </c>
      <c r="D26" s="299">
        <v>248</v>
      </c>
      <c r="E26" s="300">
        <v>248</v>
      </c>
      <c r="F26" s="260">
        <f t="shared" si="0"/>
        <v>0.644155844155844</v>
      </c>
      <c r="G26" s="260">
        <f t="shared" si="1"/>
        <v>1</v>
      </c>
      <c r="H26" s="296" t="str">
        <f t="shared" si="2"/>
        <v>是</v>
      </c>
      <c r="I26" s="301" t="str">
        <f t="shared" si="3"/>
        <v>否</v>
      </c>
      <c r="J26" s="286" t="str">
        <f t="shared" si="4"/>
        <v>否</v>
      </c>
      <c r="K26" s="372" t="str">
        <f t="shared" si="5"/>
        <v/>
      </c>
    </row>
    <row r="27" ht="35.1" customHeight="1" spans="1:11">
      <c r="A27" s="292">
        <v>20103</v>
      </c>
      <c r="B27" s="298" t="s">
        <v>111</v>
      </c>
      <c r="C27" s="304">
        <f>SUM(C28:C38)</f>
        <v>66029</v>
      </c>
      <c r="D27" s="304">
        <f>SUM(D28:D38)</f>
        <v>64516</v>
      </c>
      <c r="E27" s="304">
        <f>SUM(E28:E38)</f>
        <v>74528</v>
      </c>
      <c r="F27" s="260">
        <f t="shared" si="0"/>
        <v>1.12871617016765</v>
      </c>
      <c r="G27" s="260">
        <f t="shared" si="1"/>
        <v>1.15518631037262</v>
      </c>
      <c r="H27" s="296" t="str">
        <f t="shared" si="2"/>
        <v>是</v>
      </c>
      <c r="I27" s="301" t="str">
        <f t="shared" si="3"/>
        <v>是</v>
      </c>
      <c r="J27" s="286" t="str">
        <f t="shared" si="4"/>
        <v>否</v>
      </c>
      <c r="K27" s="372" t="str">
        <f t="shared" si="5"/>
        <v/>
      </c>
    </row>
    <row r="28" ht="35.1" customHeight="1" spans="1:11">
      <c r="A28" s="297">
        <v>2010301</v>
      </c>
      <c r="B28" s="298" t="s">
        <v>95</v>
      </c>
      <c r="C28" s="299">
        <v>45094</v>
      </c>
      <c r="D28" s="299">
        <v>42251</v>
      </c>
      <c r="E28" s="300">
        <v>45609</v>
      </c>
      <c r="F28" s="260">
        <f t="shared" si="0"/>
        <v>1.01142058810485</v>
      </c>
      <c r="G28" s="260">
        <f t="shared" si="1"/>
        <v>1.07947740881873</v>
      </c>
      <c r="H28" s="296" t="str">
        <f t="shared" si="2"/>
        <v>是</v>
      </c>
      <c r="I28" s="301" t="str">
        <f t="shared" si="3"/>
        <v>否</v>
      </c>
      <c r="J28" s="286" t="str">
        <f t="shared" si="4"/>
        <v>否</v>
      </c>
      <c r="K28" s="372" t="str">
        <f t="shared" si="5"/>
        <v/>
      </c>
    </row>
    <row r="29" ht="35.1" customHeight="1" spans="1:11">
      <c r="A29" s="297">
        <v>2010302</v>
      </c>
      <c r="B29" s="298" t="s">
        <v>96</v>
      </c>
      <c r="C29" s="299">
        <v>4997</v>
      </c>
      <c r="D29" s="299">
        <v>5346</v>
      </c>
      <c r="E29" s="300">
        <v>7477</v>
      </c>
      <c r="F29" s="260">
        <f t="shared" si="0"/>
        <v>1.4962977786672</v>
      </c>
      <c r="G29" s="260">
        <f t="shared" si="1"/>
        <v>1.39861578750468</v>
      </c>
      <c r="H29" s="296" t="str">
        <f t="shared" si="2"/>
        <v>是</v>
      </c>
      <c r="I29" s="301" t="str">
        <f t="shared" si="3"/>
        <v>否</v>
      </c>
      <c r="J29" s="286" t="str">
        <f t="shared" si="4"/>
        <v>否</v>
      </c>
      <c r="K29" s="372" t="str">
        <f t="shared" si="5"/>
        <v/>
      </c>
    </row>
    <row r="30" ht="35.1" customHeight="1" spans="1:11">
      <c r="A30" s="297">
        <v>2010303</v>
      </c>
      <c r="B30" s="298" t="s">
        <v>97</v>
      </c>
      <c r="C30" s="299">
        <v>439</v>
      </c>
      <c r="D30" s="299">
        <v>482</v>
      </c>
      <c r="E30" s="300">
        <v>441</v>
      </c>
      <c r="F30" s="260">
        <f t="shared" si="0"/>
        <v>1.00455580865604</v>
      </c>
      <c r="G30" s="260">
        <f t="shared" si="1"/>
        <v>0.9149377593361</v>
      </c>
      <c r="H30" s="296" t="str">
        <f t="shared" si="2"/>
        <v>是</v>
      </c>
      <c r="I30" s="301" t="str">
        <f t="shared" si="3"/>
        <v>否</v>
      </c>
      <c r="J30" s="286" t="str">
        <f t="shared" si="4"/>
        <v>否</v>
      </c>
      <c r="K30" s="372" t="str">
        <f t="shared" si="5"/>
        <v/>
      </c>
    </row>
    <row r="31" ht="35.1" customHeight="1" spans="1:11">
      <c r="A31" s="297">
        <v>2010304</v>
      </c>
      <c r="B31" s="298" t="s">
        <v>112</v>
      </c>
      <c r="C31" s="299">
        <v>115</v>
      </c>
      <c r="D31" s="299">
        <v>115</v>
      </c>
      <c r="E31" s="300">
        <v>0</v>
      </c>
      <c r="F31" s="260">
        <f t="shared" si="0"/>
        <v>0</v>
      </c>
      <c r="G31" s="260">
        <f t="shared" si="1"/>
        <v>0</v>
      </c>
      <c r="H31" s="296" t="str">
        <f t="shared" si="2"/>
        <v>是</v>
      </c>
      <c r="I31" s="301" t="str">
        <f t="shared" si="3"/>
        <v>否</v>
      </c>
      <c r="J31" s="286" t="str">
        <f t="shared" si="4"/>
        <v>否</v>
      </c>
      <c r="K31" s="372" t="str">
        <f t="shared" si="5"/>
        <v/>
      </c>
    </row>
    <row r="32" ht="35.1" customHeight="1" spans="1:11">
      <c r="A32" s="297">
        <v>2010305</v>
      </c>
      <c r="B32" s="298" t="s">
        <v>113</v>
      </c>
      <c r="C32" s="299">
        <v>50</v>
      </c>
      <c r="D32" s="299">
        <v>50</v>
      </c>
      <c r="E32" s="300">
        <v>73</v>
      </c>
      <c r="F32" s="260">
        <f t="shared" si="0"/>
        <v>1.46</v>
      </c>
      <c r="G32" s="260">
        <f t="shared" si="1"/>
        <v>1.46</v>
      </c>
      <c r="H32" s="296" t="str">
        <f t="shared" si="2"/>
        <v>是</v>
      </c>
      <c r="I32" s="301" t="str">
        <f t="shared" si="3"/>
        <v>否</v>
      </c>
      <c r="J32" s="286" t="str">
        <f t="shared" si="4"/>
        <v>否</v>
      </c>
      <c r="K32" s="372" t="str">
        <f t="shared" si="5"/>
        <v/>
      </c>
    </row>
    <row r="33" ht="36" hidden="1" customHeight="1" spans="1:11">
      <c r="A33" s="297">
        <v>2010306</v>
      </c>
      <c r="B33" s="298" t="s">
        <v>114</v>
      </c>
      <c r="C33" s="299">
        <v>0</v>
      </c>
      <c r="D33" s="299"/>
      <c r="E33" s="299">
        <v>0</v>
      </c>
      <c r="F33" s="260" t="str">
        <f t="shared" si="0"/>
        <v/>
      </c>
      <c r="G33" s="260" t="str">
        <f t="shared" si="1"/>
        <v/>
      </c>
      <c r="H33" s="296" t="str">
        <f t="shared" si="2"/>
        <v>否</v>
      </c>
      <c r="I33" s="301" t="str">
        <f t="shared" si="3"/>
        <v>否</v>
      </c>
      <c r="J33" s="286" t="str">
        <f t="shared" si="4"/>
        <v>否</v>
      </c>
      <c r="K33" s="286" t="str">
        <f t="shared" si="5"/>
        <v/>
      </c>
    </row>
    <row r="34" ht="35.1" customHeight="1" spans="1:11">
      <c r="A34" s="297">
        <v>2010307</v>
      </c>
      <c r="B34" s="298" t="s">
        <v>115</v>
      </c>
      <c r="C34" s="299">
        <v>170</v>
      </c>
      <c r="D34" s="299">
        <v>134</v>
      </c>
      <c r="E34" s="300">
        <v>39</v>
      </c>
      <c r="F34" s="260">
        <f t="shared" si="0"/>
        <v>0.229411764705882</v>
      </c>
      <c r="G34" s="260">
        <f t="shared" si="1"/>
        <v>0.291044776119403</v>
      </c>
      <c r="H34" s="296" t="str">
        <f t="shared" si="2"/>
        <v>是</v>
      </c>
      <c r="I34" s="301" t="str">
        <f t="shared" si="3"/>
        <v>否</v>
      </c>
      <c r="J34" s="286" t="str">
        <f t="shared" si="4"/>
        <v>否</v>
      </c>
      <c r="K34" s="372" t="str">
        <f t="shared" si="5"/>
        <v/>
      </c>
    </row>
    <row r="35" ht="35.1" customHeight="1" spans="1:11">
      <c r="A35" s="297">
        <v>2010308</v>
      </c>
      <c r="B35" s="298" t="s">
        <v>116</v>
      </c>
      <c r="C35" s="299">
        <v>137</v>
      </c>
      <c r="D35" s="299">
        <v>120</v>
      </c>
      <c r="E35" s="300">
        <v>148</v>
      </c>
      <c r="F35" s="260">
        <f t="shared" si="0"/>
        <v>1.08029197080292</v>
      </c>
      <c r="G35" s="260">
        <f t="shared" si="1"/>
        <v>1.23333333333333</v>
      </c>
      <c r="H35" s="296" t="str">
        <f t="shared" si="2"/>
        <v>是</v>
      </c>
      <c r="I35" s="301" t="str">
        <f t="shared" si="3"/>
        <v>否</v>
      </c>
      <c r="J35" s="286" t="str">
        <f t="shared" si="4"/>
        <v>否</v>
      </c>
      <c r="K35" s="372" t="str">
        <f t="shared" si="5"/>
        <v/>
      </c>
    </row>
    <row r="36" ht="36" hidden="1" customHeight="1" spans="1:11">
      <c r="A36" s="297">
        <v>2010309</v>
      </c>
      <c r="B36" s="298" t="s">
        <v>117</v>
      </c>
      <c r="C36" s="299">
        <v>0</v>
      </c>
      <c r="D36" s="299"/>
      <c r="E36" s="286"/>
      <c r="F36" s="260" t="str">
        <f>IF(C36&lt;&gt;0,E37/C36,"")</f>
        <v/>
      </c>
      <c r="G36" s="260" t="str">
        <f>IF(D36&lt;&gt;0,E37/D36,"")</f>
        <v/>
      </c>
      <c r="H36" s="296" t="str">
        <f t="shared" si="2"/>
        <v>否</v>
      </c>
      <c r="I36" s="301" t="str">
        <f t="shared" si="3"/>
        <v>否</v>
      </c>
      <c r="J36" s="286" t="str">
        <f t="shared" si="4"/>
        <v>否</v>
      </c>
      <c r="K36" s="286" t="str">
        <f t="shared" si="5"/>
        <v/>
      </c>
    </row>
    <row r="37" ht="35.1" customHeight="1" spans="1:11">
      <c r="A37" s="297">
        <v>2010350</v>
      </c>
      <c r="B37" s="298" t="s">
        <v>104</v>
      </c>
      <c r="C37" s="299">
        <v>11208</v>
      </c>
      <c r="D37" s="299">
        <v>12087</v>
      </c>
      <c r="E37" s="300">
        <v>7153</v>
      </c>
      <c r="F37" s="260">
        <f>IF(C37&lt;&gt;0,E38/C37,"")</f>
        <v>1.2123483226267</v>
      </c>
      <c r="G37" s="260">
        <f>IF(D37&lt;&gt;0,E38/D37,"")</f>
        <v>1.12418300653595</v>
      </c>
      <c r="H37" s="296" t="str">
        <f t="shared" si="2"/>
        <v>是</v>
      </c>
      <c r="I37" s="301" t="str">
        <f t="shared" si="3"/>
        <v>否</v>
      </c>
      <c r="J37" s="286" t="str">
        <f t="shared" si="4"/>
        <v>否</v>
      </c>
      <c r="K37" s="372" t="str">
        <f t="shared" si="5"/>
        <v/>
      </c>
    </row>
    <row r="38" ht="35.1" customHeight="1" spans="1:11">
      <c r="A38" s="297">
        <v>2010399</v>
      </c>
      <c r="B38" s="298" t="s">
        <v>118</v>
      </c>
      <c r="C38" s="299">
        <v>3819</v>
      </c>
      <c r="D38" s="299">
        <v>3931</v>
      </c>
      <c r="E38" s="300">
        <v>13588</v>
      </c>
      <c r="F38" s="260" t="e">
        <f>IF(C38&lt;&gt;0,#REF!/C38,"")</f>
        <v>#REF!</v>
      </c>
      <c r="G38" s="260" t="e">
        <f>IF(D38&lt;&gt;0,#REF!/D38,"")</f>
        <v>#REF!</v>
      </c>
      <c r="H38" s="296" t="str">
        <f t="shared" si="2"/>
        <v>是</v>
      </c>
      <c r="I38" s="301"/>
      <c r="J38" s="286" t="str">
        <f t="shared" si="4"/>
        <v>否</v>
      </c>
      <c r="K38" s="372" t="str">
        <f t="shared" si="5"/>
        <v/>
      </c>
    </row>
    <row r="39" ht="35.1" customHeight="1" spans="1:11">
      <c r="A39" s="292">
        <v>20104</v>
      </c>
      <c r="B39" s="298" t="s">
        <v>119</v>
      </c>
      <c r="C39" s="304">
        <f>SUM(C40:C50)</f>
        <v>6271</v>
      </c>
      <c r="D39" s="304">
        <f>SUM(D40:D50)</f>
        <v>6436</v>
      </c>
      <c r="E39" s="304">
        <f>SUM(E40:E50)</f>
        <v>16130</v>
      </c>
      <c r="F39" s="260">
        <f t="shared" si="0"/>
        <v>2.57215755062988</v>
      </c>
      <c r="G39" s="260">
        <f t="shared" si="1"/>
        <v>2.50621504039776</v>
      </c>
      <c r="H39" s="296" t="str">
        <f t="shared" si="2"/>
        <v>是</v>
      </c>
      <c r="I39" s="301" t="str">
        <f t="shared" si="3"/>
        <v>是</v>
      </c>
      <c r="J39" s="286" t="str">
        <f t="shared" si="4"/>
        <v>否</v>
      </c>
      <c r="K39" s="372" t="str">
        <f t="shared" si="5"/>
        <v/>
      </c>
    </row>
    <row r="40" ht="35.1" customHeight="1" spans="1:11">
      <c r="A40" s="297">
        <v>2010401</v>
      </c>
      <c r="B40" s="298" t="s">
        <v>95</v>
      </c>
      <c r="C40" s="299">
        <v>4354</v>
      </c>
      <c r="D40" s="299">
        <v>4789</v>
      </c>
      <c r="E40" s="300">
        <v>4749</v>
      </c>
      <c r="F40" s="260">
        <f t="shared" si="0"/>
        <v>1.09072117593018</v>
      </c>
      <c r="G40" s="260">
        <f t="shared" si="1"/>
        <v>0.991647525579453</v>
      </c>
      <c r="H40" s="296" t="str">
        <f t="shared" si="2"/>
        <v>是</v>
      </c>
      <c r="I40" s="301" t="str">
        <f t="shared" si="3"/>
        <v>否</v>
      </c>
      <c r="J40" s="286" t="str">
        <f t="shared" si="4"/>
        <v>否</v>
      </c>
      <c r="K40" s="372" t="str">
        <f t="shared" si="5"/>
        <v/>
      </c>
    </row>
    <row r="41" ht="35.1" customHeight="1" spans="1:11">
      <c r="A41" s="297">
        <v>2010402</v>
      </c>
      <c r="B41" s="298" t="s">
        <v>96</v>
      </c>
      <c r="C41" s="299">
        <v>1326</v>
      </c>
      <c r="D41" s="299">
        <v>922</v>
      </c>
      <c r="E41" s="300">
        <v>5383</v>
      </c>
      <c r="F41" s="260">
        <f t="shared" si="0"/>
        <v>4.05957767722474</v>
      </c>
      <c r="G41" s="260">
        <f t="shared" si="1"/>
        <v>5.83839479392625</v>
      </c>
      <c r="H41" s="296" t="str">
        <f t="shared" si="2"/>
        <v>是</v>
      </c>
      <c r="I41" s="301" t="str">
        <f t="shared" si="3"/>
        <v>否</v>
      </c>
      <c r="J41" s="286" t="str">
        <f t="shared" si="4"/>
        <v>否</v>
      </c>
      <c r="K41" s="372" t="str">
        <f t="shared" si="5"/>
        <v/>
      </c>
    </row>
    <row r="42" ht="36" hidden="1" customHeight="1" spans="1:11">
      <c r="A42" s="297">
        <v>2010403</v>
      </c>
      <c r="B42" s="298" t="s">
        <v>97</v>
      </c>
      <c r="C42" s="299">
        <v>0</v>
      </c>
      <c r="D42" s="299"/>
      <c r="E42" s="299">
        <v>0</v>
      </c>
      <c r="F42" s="373" t="str">
        <f t="shared" si="0"/>
        <v/>
      </c>
      <c r="G42" s="260" t="str">
        <f t="shared" si="1"/>
        <v/>
      </c>
      <c r="H42" s="296" t="str">
        <f t="shared" si="2"/>
        <v>否</v>
      </c>
      <c r="I42" s="301" t="str">
        <f t="shared" si="3"/>
        <v>否</v>
      </c>
      <c r="J42" s="286" t="str">
        <f t="shared" si="4"/>
        <v>否</v>
      </c>
      <c r="K42" s="286" t="str">
        <f t="shared" si="5"/>
        <v/>
      </c>
    </row>
    <row r="43" ht="35.1" customHeight="1" spans="1:11">
      <c r="A43" s="297">
        <v>2010404</v>
      </c>
      <c r="B43" s="298" t="s">
        <v>120</v>
      </c>
      <c r="C43" s="299">
        <v>10</v>
      </c>
      <c r="D43" s="299">
        <v>10</v>
      </c>
      <c r="E43" s="300">
        <v>0</v>
      </c>
      <c r="F43" s="260">
        <f t="shared" si="0"/>
        <v>0</v>
      </c>
      <c r="G43" s="260">
        <f t="shared" si="1"/>
        <v>0</v>
      </c>
      <c r="H43" s="296" t="str">
        <f t="shared" si="2"/>
        <v>是</v>
      </c>
      <c r="I43" s="301" t="str">
        <f t="shared" si="3"/>
        <v>否</v>
      </c>
      <c r="J43" s="286" t="str">
        <f t="shared" si="4"/>
        <v>否</v>
      </c>
      <c r="K43" s="372" t="str">
        <f t="shared" si="5"/>
        <v/>
      </c>
    </row>
    <row r="44" ht="35.1" customHeight="1" spans="1:11">
      <c r="A44" s="297">
        <v>2010405</v>
      </c>
      <c r="B44" s="298" t="s">
        <v>121</v>
      </c>
      <c r="C44" s="299">
        <v>8</v>
      </c>
      <c r="D44" s="299">
        <v>9</v>
      </c>
      <c r="E44" s="300">
        <v>10</v>
      </c>
      <c r="F44" s="260">
        <f t="shared" si="0"/>
        <v>1.25</v>
      </c>
      <c r="G44" s="260">
        <f t="shared" si="1"/>
        <v>1.11111111111111</v>
      </c>
      <c r="H44" s="296" t="str">
        <f t="shared" si="2"/>
        <v>是</v>
      </c>
      <c r="I44" s="301" t="str">
        <f t="shared" si="3"/>
        <v>否</v>
      </c>
      <c r="J44" s="286" t="str">
        <f t="shared" si="4"/>
        <v>否</v>
      </c>
      <c r="K44" s="372" t="str">
        <f t="shared" si="5"/>
        <v/>
      </c>
    </row>
    <row r="45" ht="35.1" customHeight="1" spans="1:11">
      <c r="A45" s="297">
        <v>2010406</v>
      </c>
      <c r="B45" s="298" t="s">
        <v>122</v>
      </c>
      <c r="C45" s="299">
        <v>0</v>
      </c>
      <c r="D45" s="299"/>
      <c r="E45" s="300">
        <v>4970</v>
      </c>
      <c r="F45" s="260" t="str">
        <f t="shared" si="0"/>
        <v/>
      </c>
      <c r="G45" s="260" t="str">
        <f t="shared" si="1"/>
        <v/>
      </c>
      <c r="H45" s="296" t="str">
        <f t="shared" si="2"/>
        <v>是</v>
      </c>
      <c r="I45" s="301" t="str">
        <f t="shared" si="3"/>
        <v>否</v>
      </c>
      <c r="J45" s="286" t="str">
        <f t="shared" si="4"/>
        <v>否</v>
      </c>
      <c r="K45" s="372" t="str">
        <f t="shared" si="5"/>
        <v/>
      </c>
    </row>
    <row r="46" ht="36" hidden="1" customHeight="1" spans="1:11">
      <c r="A46" s="297">
        <v>2010407</v>
      </c>
      <c r="B46" s="298" t="s">
        <v>123</v>
      </c>
      <c r="C46" s="299">
        <v>0</v>
      </c>
      <c r="D46" s="299"/>
      <c r="E46" s="299">
        <v>0</v>
      </c>
      <c r="F46" s="260" t="str">
        <f t="shared" si="0"/>
        <v/>
      </c>
      <c r="G46" s="260" t="str">
        <f t="shared" si="1"/>
        <v/>
      </c>
      <c r="H46" s="296" t="str">
        <f t="shared" si="2"/>
        <v>否</v>
      </c>
      <c r="I46" s="301" t="str">
        <f t="shared" si="3"/>
        <v>否</v>
      </c>
      <c r="J46" s="286" t="str">
        <f t="shared" si="4"/>
        <v>否</v>
      </c>
      <c r="K46" s="286" t="str">
        <f t="shared" si="5"/>
        <v/>
      </c>
    </row>
    <row r="47" ht="35.1" customHeight="1" spans="1:11">
      <c r="A47" s="297">
        <v>2010408</v>
      </c>
      <c r="B47" s="298" t="s">
        <v>124</v>
      </c>
      <c r="C47" s="299">
        <v>1</v>
      </c>
      <c r="D47" s="299">
        <v>1</v>
      </c>
      <c r="E47" s="300">
        <v>1</v>
      </c>
      <c r="F47" s="260">
        <f t="shared" si="0"/>
        <v>1</v>
      </c>
      <c r="G47" s="260">
        <f t="shared" si="1"/>
        <v>1</v>
      </c>
      <c r="H47" s="296" t="str">
        <f t="shared" si="2"/>
        <v>是</v>
      </c>
      <c r="I47" s="301" t="str">
        <f t="shared" si="3"/>
        <v>否</v>
      </c>
      <c r="J47" s="286" t="str">
        <f t="shared" si="4"/>
        <v>否</v>
      </c>
      <c r="K47" s="372" t="str">
        <f t="shared" si="5"/>
        <v/>
      </c>
    </row>
    <row r="48" ht="35.1" customHeight="1" spans="1:11">
      <c r="A48" s="297">
        <v>2010409</v>
      </c>
      <c r="B48" s="298" t="s">
        <v>125</v>
      </c>
      <c r="C48" s="299">
        <v>180</v>
      </c>
      <c r="D48" s="299">
        <v>226</v>
      </c>
      <c r="E48" s="300">
        <v>540</v>
      </c>
      <c r="F48" s="260">
        <f t="shared" si="0"/>
        <v>3</v>
      </c>
      <c r="G48" s="260">
        <f t="shared" si="1"/>
        <v>2.38938053097345</v>
      </c>
      <c r="H48" s="296" t="str">
        <f t="shared" si="2"/>
        <v>是</v>
      </c>
      <c r="I48" s="301" t="str">
        <f t="shared" si="3"/>
        <v>否</v>
      </c>
      <c r="J48" s="286" t="str">
        <f t="shared" si="4"/>
        <v>否</v>
      </c>
      <c r="K48" s="372" t="str">
        <f t="shared" si="5"/>
        <v/>
      </c>
    </row>
    <row r="49" ht="36" hidden="1" customHeight="1" spans="1:11">
      <c r="A49" s="297">
        <v>2010450</v>
      </c>
      <c r="B49" s="298" t="s">
        <v>104</v>
      </c>
      <c r="C49" s="299">
        <v>0</v>
      </c>
      <c r="D49" s="299"/>
      <c r="E49" s="299">
        <v>0</v>
      </c>
      <c r="F49" s="260" t="str">
        <f t="shared" si="0"/>
        <v/>
      </c>
      <c r="G49" s="260" t="str">
        <f t="shared" si="1"/>
        <v/>
      </c>
      <c r="H49" s="296" t="str">
        <f t="shared" si="2"/>
        <v>否</v>
      </c>
      <c r="I49" s="301" t="str">
        <f t="shared" si="3"/>
        <v>否</v>
      </c>
      <c r="J49" s="286" t="str">
        <f t="shared" si="4"/>
        <v>否</v>
      </c>
      <c r="K49" s="286" t="str">
        <f t="shared" si="5"/>
        <v/>
      </c>
    </row>
    <row r="50" ht="35.1" customHeight="1" spans="1:11">
      <c r="A50" s="297">
        <v>2010499</v>
      </c>
      <c r="B50" s="298" t="s">
        <v>126</v>
      </c>
      <c r="C50" s="299">
        <v>392</v>
      </c>
      <c r="D50" s="299">
        <v>479</v>
      </c>
      <c r="E50" s="300">
        <v>477</v>
      </c>
      <c r="F50" s="260">
        <f t="shared" si="0"/>
        <v>1.21683673469388</v>
      </c>
      <c r="G50" s="260">
        <f t="shared" si="1"/>
        <v>0.995824634655532</v>
      </c>
      <c r="H50" s="296" t="str">
        <f t="shared" si="2"/>
        <v>是</v>
      </c>
      <c r="I50" s="301" t="str">
        <f t="shared" si="3"/>
        <v>否</v>
      </c>
      <c r="J50" s="286" t="str">
        <f t="shared" si="4"/>
        <v>否</v>
      </c>
      <c r="K50" s="372" t="str">
        <f t="shared" si="5"/>
        <v/>
      </c>
    </row>
    <row r="51" ht="35.1" customHeight="1" spans="1:11">
      <c r="A51" s="292">
        <v>20105</v>
      </c>
      <c r="B51" s="298" t="s">
        <v>127</v>
      </c>
      <c r="C51" s="304">
        <f>SUM(C52:C61)</f>
        <v>3397</v>
      </c>
      <c r="D51" s="304">
        <f>SUM(D52:D61)</f>
        <v>3531</v>
      </c>
      <c r="E51" s="304">
        <f>SUM(E52:E61)</f>
        <v>3884</v>
      </c>
      <c r="F51" s="260">
        <f t="shared" si="0"/>
        <v>1.14336178981454</v>
      </c>
      <c r="G51" s="260">
        <f t="shared" si="1"/>
        <v>1.09997167941093</v>
      </c>
      <c r="H51" s="296" t="str">
        <f t="shared" si="2"/>
        <v>是</v>
      </c>
      <c r="I51" s="301" t="str">
        <f t="shared" si="3"/>
        <v>是</v>
      </c>
      <c r="J51" s="286" t="str">
        <f t="shared" si="4"/>
        <v>否</v>
      </c>
      <c r="K51" s="372" t="str">
        <f t="shared" si="5"/>
        <v/>
      </c>
    </row>
    <row r="52" ht="35.1" customHeight="1" spans="1:11">
      <c r="A52" s="297">
        <v>2010501</v>
      </c>
      <c r="B52" s="298" t="s">
        <v>95</v>
      </c>
      <c r="C52" s="299">
        <v>2478</v>
      </c>
      <c r="D52" s="299">
        <v>2834</v>
      </c>
      <c r="E52" s="300">
        <v>2825</v>
      </c>
      <c r="F52" s="260">
        <f t="shared" si="0"/>
        <v>1.14003228410008</v>
      </c>
      <c r="G52" s="260">
        <f t="shared" si="1"/>
        <v>0.99682427664079</v>
      </c>
      <c r="H52" s="296" t="str">
        <f t="shared" si="2"/>
        <v>是</v>
      </c>
      <c r="I52" s="301" t="str">
        <f t="shared" si="3"/>
        <v>否</v>
      </c>
      <c r="J52" s="286" t="str">
        <f t="shared" si="4"/>
        <v>否</v>
      </c>
      <c r="K52" s="372" t="str">
        <f t="shared" si="5"/>
        <v/>
      </c>
    </row>
    <row r="53" ht="35.1" customHeight="1" spans="1:11">
      <c r="A53" s="297">
        <v>2010502</v>
      </c>
      <c r="B53" s="298" t="s">
        <v>96</v>
      </c>
      <c r="C53" s="299">
        <v>194</v>
      </c>
      <c r="D53" s="299">
        <v>186</v>
      </c>
      <c r="E53" s="300">
        <v>149</v>
      </c>
      <c r="F53" s="260">
        <f t="shared" si="0"/>
        <v>0.768041237113402</v>
      </c>
      <c r="G53" s="260">
        <f t="shared" si="1"/>
        <v>0.801075268817204</v>
      </c>
      <c r="H53" s="296" t="str">
        <f t="shared" si="2"/>
        <v>是</v>
      </c>
      <c r="I53" s="301" t="str">
        <f t="shared" si="3"/>
        <v>否</v>
      </c>
      <c r="J53" s="286" t="str">
        <f t="shared" si="4"/>
        <v>否</v>
      </c>
      <c r="K53" s="372" t="str">
        <f t="shared" si="5"/>
        <v/>
      </c>
    </row>
    <row r="54" ht="36" hidden="1" customHeight="1" spans="1:11">
      <c r="A54" s="297">
        <v>2010503</v>
      </c>
      <c r="B54" s="298" t="s">
        <v>97</v>
      </c>
      <c r="C54" s="299">
        <v>0</v>
      </c>
      <c r="D54" s="299"/>
      <c r="E54" s="299">
        <v>0</v>
      </c>
      <c r="F54" s="260" t="str">
        <f t="shared" si="0"/>
        <v/>
      </c>
      <c r="G54" s="260" t="str">
        <f t="shared" si="1"/>
        <v/>
      </c>
      <c r="H54" s="296" t="str">
        <f t="shared" si="2"/>
        <v>否</v>
      </c>
      <c r="I54" s="301" t="str">
        <f t="shared" si="3"/>
        <v>否</v>
      </c>
      <c r="J54" s="286" t="str">
        <f t="shared" si="4"/>
        <v>否</v>
      </c>
      <c r="K54" s="286" t="str">
        <f t="shared" si="5"/>
        <v/>
      </c>
    </row>
    <row r="55" ht="36" hidden="1" customHeight="1" spans="1:11">
      <c r="A55" s="297">
        <v>2010504</v>
      </c>
      <c r="B55" s="298" t="s">
        <v>128</v>
      </c>
      <c r="C55" s="299">
        <v>0</v>
      </c>
      <c r="D55" s="299"/>
      <c r="E55" s="299">
        <v>0</v>
      </c>
      <c r="F55" s="260" t="str">
        <f t="shared" si="0"/>
        <v/>
      </c>
      <c r="G55" s="260" t="str">
        <f t="shared" si="1"/>
        <v/>
      </c>
      <c r="H55" s="296" t="str">
        <f t="shared" si="2"/>
        <v>否</v>
      </c>
      <c r="I55" s="301" t="str">
        <f t="shared" si="3"/>
        <v>否</v>
      </c>
      <c r="J55" s="286" t="str">
        <f t="shared" si="4"/>
        <v>否</v>
      </c>
      <c r="K55" s="286" t="str">
        <f t="shared" si="5"/>
        <v/>
      </c>
    </row>
    <row r="56" ht="35.1" customHeight="1" spans="1:11">
      <c r="A56" s="297">
        <v>2010505</v>
      </c>
      <c r="B56" s="298" t="s">
        <v>129</v>
      </c>
      <c r="C56" s="299">
        <v>38</v>
      </c>
      <c r="D56" s="299">
        <v>31</v>
      </c>
      <c r="E56" s="300">
        <v>0</v>
      </c>
      <c r="F56" s="260">
        <f t="shared" si="0"/>
        <v>0</v>
      </c>
      <c r="G56" s="260">
        <f t="shared" si="1"/>
        <v>0</v>
      </c>
      <c r="H56" s="296" t="str">
        <f t="shared" si="2"/>
        <v>是</v>
      </c>
      <c r="I56" s="301" t="str">
        <f t="shared" si="3"/>
        <v>否</v>
      </c>
      <c r="J56" s="286" t="str">
        <f t="shared" si="4"/>
        <v>否</v>
      </c>
      <c r="K56" s="372" t="str">
        <f t="shared" si="5"/>
        <v/>
      </c>
    </row>
    <row r="57" ht="35.1" customHeight="1" spans="1:11">
      <c r="A57" s="297">
        <v>2010506</v>
      </c>
      <c r="B57" s="298" t="s">
        <v>130</v>
      </c>
      <c r="C57" s="299">
        <v>2</v>
      </c>
      <c r="D57" s="299">
        <v>2</v>
      </c>
      <c r="E57" s="300">
        <v>0</v>
      </c>
      <c r="F57" s="260">
        <f t="shared" si="0"/>
        <v>0</v>
      </c>
      <c r="G57" s="260">
        <f t="shared" si="1"/>
        <v>0</v>
      </c>
      <c r="H57" s="296" t="str">
        <f t="shared" si="2"/>
        <v>是</v>
      </c>
      <c r="I57" s="301" t="str">
        <f t="shared" si="3"/>
        <v>否</v>
      </c>
      <c r="J57" s="286" t="str">
        <f t="shared" si="4"/>
        <v>否</v>
      </c>
      <c r="K57" s="372" t="str">
        <f t="shared" si="5"/>
        <v/>
      </c>
    </row>
    <row r="58" ht="35.1" customHeight="1" spans="1:11">
      <c r="A58" s="297">
        <v>2010507</v>
      </c>
      <c r="B58" s="298" t="s">
        <v>131</v>
      </c>
      <c r="C58" s="299">
        <v>370</v>
      </c>
      <c r="D58" s="299">
        <v>208</v>
      </c>
      <c r="E58" s="300">
        <v>541</v>
      </c>
      <c r="F58" s="260">
        <f t="shared" si="0"/>
        <v>1.46216216216216</v>
      </c>
      <c r="G58" s="260">
        <f t="shared" si="1"/>
        <v>2.60096153846154</v>
      </c>
      <c r="H58" s="296" t="str">
        <f t="shared" si="2"/>
        <v>是</v>
      </c>
      <c r="I58" s="301" t="str">
        <f t="shared" si="3"/>
        <v>否</v>
      </c>
      <c r="J58" s="286" t="str">
        <f t="shared" si="4"/>
        <v>否</v>
      </c>
      <c r="K58" s="372" t="str">
        <f t="shared" si="5"/>
        <v/>
      </c>
    </row>
    <row r="59" ht="35.1" customHeight="1" spans="1:11">
      <c r="A59" s="297">
        <v>2010508</v>
      </c>
      <c r="B59" s="298" t="s">
        <v>132</v>
      </c>
      <c r="C59" s="299">
        <v>68</v>
      </c>
      <c r="D59" s="299">
        <v>71</v>
      </c>
      <c r="E59" s="300">
        <v>110</v>
      </c>
      <c r="F59" s="260">
        <f t="shared" si="0"/>
        <v>1.61764705882353</v>
      </c>
      <c r="G59" s="260">
        <f t="shared" si="1"/>
        <v>1.54929577464789</v>
      </c>
      <c r="H59" s="296" t="str">
        <f t="shared" si="2"/>
        <v>是</v>
      </c>
      <c r="I59" s="301" t="str">
        <f t="shared" si="3"/>
        <v>否</v>
      </c>
      <c r="J59" s="286" t="str">
        <f t="shared" si="4"/>
        <v>否</v>
      </c>
      <c r="K59" s="372" t="str">
        <f t="shared" si="5"/>
        <v/>
      </c>
    </row>
    <row r="60" ht="35.1" customHeight="1" spans="1:11">
      <c r="A60" s="297">
        <v>2010550</v>
      </c>
      <c r="B60" s="298" t="s">
        <v>104</v>
      </c>
      <c r="C60" s="299">
        <v>145</v>
      </c>
      <c r="D60" s="299">
        <v>156</v>
      </c>
      <c r="E60" s="300">
        <v>142</v>
      </c>
      <c r="F60" s="260">
        <f t="shared" si="0"/>
        <v>0.979310344827586</v>
      </c>
      <c r="G60" s="260">
        <f t="shared" si="1"/>
        <v>0.91025641025641</v>
      </c>
      <c r="H60" s="296" t="str">
        <f t="shared" si="2"/>
        <v>是</v>
      </c>
      <c r="I60" s="301" t="str">
        <f t="shared" si="3"/>
        <v>否</v>
      </c>
      <c r="J60" s="286" t="str">
        <f t="shared" si="4"/>
        <v>否</v>
      </c>
      <c r="K60" s="372" t="str">
        <f t="shared" si="5"/>
        <v/>
      </c>
    </row>
    <row r="61" ht="35.1" customHeight="1" spans="1:11">
      <c r="A61" s="297">
        <v>2010599</v>
      </c>
      <c r="B61" s="298" t="s">
        <v>133</v>
      </c>
      <c r="C61" s="299">
        <v>102</v>
      </c>
      <c r="D61" s="299">
        <v>43</v>
      </c>
      <c r="E61" s="300">
        <v>117</v>
      </c>
      <c r="F61" s="260">
        <f t="shared" si="0"/>
        <v>1.14705882352941</v>
      </c>
      <c r="G61" s="260">
        <f t="shared" si="1"/>
        <v>2.72093023255814</v>
      </c>
      <c r="H61" s="296" t="str">
        <f t="shared" si="2"/>
        <v>是</v>
      </c>
      <c r="I61" s="301" t="str">
        <f t="shared" si="3"/>
        <v>否</v>
      </c>
      <c r="J61" s="286" t="str">
        <f t="shared" si="4"/>
        <v>否</v>
      </c>
      <c r="K61" s="372" t="str">
        <f t="shared" si="5"/>
        <v/>
      </c>
    </row>
    <row r="62" ht="35.1" customHeight="1" spans="1:11">
      <c r="A62" s="292">
        <v>20106</v>
      </c>
      <c r="B62" s="298" t="s">
        <v>134</v>
      </c>
      <c r="C62" s="304">
        <f>SUM(C63:C72)</f>
        <v>10828</v>
      </c>
      <c r="D62" s="304">
        <f>SUM(D63:D72)</f>
        <v>11390</v>
      </c>
      <c r="E62" s="304">
        <f>SUM(E63:E72)</f>
        <v>12065</v>
      </c>
      <c r="F62" s="260">
        <f t="shared" si="0"/>
        <v>1.11424085703731</v>
      </c>
      <c r="G62" s="260">
        <f t="shared" si="1"/>
        <v>1.05926251097454</v>
      </c>
      <c r="H62" s="296" t="str">
        <f t="shared" si="2"/>
        <v>是</v>
      </c>
      <c r="I62" s="301" t="str">
        <f t="shared" si="3"/>
        <v>是</v>
      </c>
      <c r="J62" s="286" t="str">
        <f t="shared" si="4"/>
        <v>否</v>
      </c>
      <c r="K62" s="372" t="str">
        <f t="shared" si="5"/>
        <v/>
      </c>
    </row>
    <row r="63" ht="35.1" customHeight="1" spans="1:11">
      <c r="A63" s="297">
        <v>2010601</v>
      </c>
      <c r="B63" s="298" t="s">
        <v>95</v>
      </c>
      <c r="C63" s="299">
        <v>8420</v>
      </c>
      <c r="D63" s="299">
        <v>9278</v>
      </c>
      <c r="E63" s="300">
        <v>9840</v>
      </c>
      <c r="F63" s="260">
        <f t="shared" si="0"/>
        <v>1.16864608076009</v>
      </c>
      <c r="G63" s="260">
        <f t="shared" si="1"/>
        <v>1.06057339943953</v>
      </c>
      <c r="H63" s="296" t="str">
        <f t="shared" si="2"/>
        <v>是</v>
      </c>
      <c r="I63" s="301" t="str">
        <f t="shared" si="3"/>
        <v>否</v>
      </c>
      <c r="J63" s="286" t="str">
        <f t="shared" si="4"/>
        <v>否</v>
      </c>
      <c r="K63" s="372" t="str">
        <f t="shared" si="5"/>
        <v/>
      </c>
    </row>
    <row r="64" ht="35.1" customHeight="1" spans="1:11">
      <c r="A64" s="297">
        <v>2010602</v>
      </c>
      <c r="B64" s="298" t="s">
        <v>96</v>
      </c>
      <c r="C64" s="299">
        <v>690</v>
      </c>
      <c r="D64" s="299">
        <v>496</v>
      </c>
      <c r="E64" s="300">
        <v>635</v>
      </c>
      <c r="F64" s="260">
        <f t="shared" si="0"/>
        <v>0.920289855072464</v>
      </c>
      <c r="G64" s="260">
        <f t="shared" si="1"/>
        <v>1.28024193548387</v>
      </c>
      <c r="H64" s="296" t="str">
        <f t="shared" si="2"/>
        <v>是</v>
      </c>
      <c r="I64" s="301" t="str">
        <f t="shared" si="3"/>
        <v>否</v>
      </c>
      <c r="J64" s="286" t="str">
        <f t="shared" si="4"/>
        <v>否</v>
      </c>
      <c r="K64" s="372" t="str">
        <f t="shared" si="5"/>
        <v/>
      </c>
    </row>
    <row r="65" ht="36" hidden="1" customHeight="1" spans="1:11">
      <c r="A65" s="297">
        <v>2010603</v>
      </c>
      <c r="B65" s="298" t="s">
        <v>97</v>
      </c>
      <c r="C65" s="299">
        <v>0</v>
      </c>
      <c r="D65" s="299"/>
      <c r="E65" s="299">
        <v>0</v>
      </c>
      <c r="F65" s="260" t="str">
        <f t="shared" si="0"/>
        <v/>
      </c>
      <c r="G65" s="260" t="str">
        <f t="shared" si="1"/>
        <v/>
      </c>
      <c r="H65" s="296" t="str">
        <f t="shared" si="2"/>
        <v>否</v>
      </c>
      <c r="I65" s="301" t="str">
        <f t="shared" si="3"/>
        <v>否</v>
      </c>
      <c r="J65" s="286" t="str">
        <f t="shared" si="4"/>
        <v>否</v>
      </c>
      <c r="K65" s="286" t="str">
        <f t="shared" si="5"/>
        <v/>
      </c>
    </row>
    <row r="66" ht="35.1" customHeight="1" spans="1:11">
      <c r="A66" s="297">
        <v>2010604</v>
      </c>
      <c r="B66" s="298" t="s">
        <v>135</v>
      </c>
      <c r="C66" s="299">
        <v>31</v>
      </c>
      <c r="D66" s="299">
        <v>32</v>
      </c>
      <c r="E66" s="300">
        <v>25</v>
      </c>
      <c r="F66" s="260">
        <f t="shared" si="0"/>
        <v>0.806451612903226</v>
      </c>
      <c r="G66" s="260">
        <f t="shared" si="1"/>
        <v>0.78125</v>
      </c>
      <c r="H66" s="296" t="str">
        <f t="shared" si="2"/>
        <v>是</v>
      </c>
      <c r="I66" s="301" t="str">
        <f t="shared" si="3"/>
        <v>否</v>
      </c>
      <c r="J66" s="286" t="str">
        <f t="shared" si="4"/>
        <v>否</v>
      </c>
      <c r="K66" s="372" t="str">
        <f t="shared" si="5"/>
        <v/>
      </c>
    </row>
    <row r="67" ht="35.1" customHeight="1" spans="1:11">
      <c r="A67" s="297">
        <v>2010605</v>
      </c>
      <c r="B67" s="298" t="s">
        <v>136</v>
      </c>
      <c r="C67" s="299">
        <v>177</v>
      </c>
      <c r="D67" s="299">
        <v>191</v>
      </c>
      <c r="E67" s="300">
        <v>110</v>
      </c>
      <c r="F67" s="260">
        <f t="shared" si="0"/>
        <v>0.621468926553672</v>
      </c>
      <c r="G67" s="260">
        <f t="shared" si="1"/>
        <v>0.575916230366492</v>
      </c>
      <c r="H67" s="296" t="str">
        <f t="shared" si="2"/>
        <v>是</v>
      </c>
      <c r="I67" s="301" t="str">
        <f t="shared" si="3"/>
        <v>否</v>
      </c>
      <c r="J67" s="286" t="str">
        <f t="shared" si="4"/>
        <v>否</v>
      </c>
      <c r="K67" s="372" t="str">
        <f t="shared" si="5"/>
        <v/>
      </c>
    </row>
    <row r="68" ht="35.1" customHeight="1" spans="1:11">
      <c r="A68" s="297">
        <v>2010606</v>
      </c>
      <c r="B68" s="298" t="s">
        <v>137</v>
      </c>
      <c r="C68" s="299">
        <v>30</v>
      </c>
      <c r="D68" s="299">
        <v>30</v>
      </c>
      <c r="E68" s="300">
        <v>0</v>
      </c>
      <c r="F68" s="260">
        <f t="shared" si="0"/>
        <v>0</v>
      </c>
      <c r="G68" s="260">
        <f t="shared" si="1"/>
        <v>0</v>
      </c>
      <c r="H68" s="296" t="str">
        <f t="shared" si="2"/>
        <v>是</v>
      </c>
      <c r="I68" s="301" t="str">
        <f t="shared" si="3"/>
        <v>否</v>
      </c>
      <c r="J68" s="286" t="str">
        <f t="shared" si="4"/>
        <v>否</v>
      </c>
      <c r="K68" s="372" t="str">
        <f t="shared" si="5"/>
        <v/>
      </c>
    </row>
    <row r="69" ht="35.1" customHeight="1" spans="1:11">
      <c r="A69" s="297">
        <v>2010607</v>
      </c>
      <c r="B69" s="298" t="s">
        <v>138</v>
      </c>
      <c r="C69" s="299">
        <v>51</v>
      </c>
      <c r="D69" s="299">
        <v>51</v>
      </c>
      <c r="E69" s="300">
        <v>175</v>
      </c>
      <c r="F69" s="260">
        <f t="shared" ref="F69:F132" si="6">IF(C69&lt;&gt;0,E69/C69,"")</f>
        <v>3.43137254901961</v>
      </c>
      <c r="G69" s="260">
        <f t="shared" ref="G69:G132" si="7">IF(D69&lt;&gt;0,E69/D69,"")</f>
        <v>3.43137254901961</v>
      </c>
      <c r="H69" s="296" t="str">
        <f t="shared" ref="H69:H132" si="8">IF(B69&lt;&gt;"",IF(SUM(C69:E69,K69)&lt;&gt;0,"是","否"),"是")</f>
        <v>是</v>
      </c>
      <c r="I69" s="301" t="str">
        <f t="shared" si="3"/>
        <v>否</v>
      </c>
      <c r="J69" s="286" t="str">
        <f t="shared" si="4"/>
        <v>否</v>
      </c>
      <c r="K69" s="372" t="str">
        <f t="shared" si="5"/>
        <v/>
      </c>
    </row>
    <row r="70" ht="36" hidden="1" customHeight="1" spans="1:11">
      <c r="A70" s="297">
        <v>2010608</v>
      </c>
      <c r="B70" s="298" t="s">
        <v>139</v>
      </c>
      <c r="C70" s="299">
        <v>0</v>
      </c>
      <c r="D70" s="299"/>
      <c r="E70" s="299">
        <v>0</v>
      </c>
      <c r="F70" s="260" t="str">
        <f t="shared" si="6"/>
        <v/>
      </c>
      <c r="G70" s="260" t="str">
        <f t="shared" si="7"/>
        <v/>
      </c>
      <c r="H70" s="296" t="str">
        <f t="shared" si="8"/>
        <v>否</v>
      </c>
      <c r="I70" s="301" t="str">
        <f t="shared" ref="I70:I133" si="9">IF(LEN(A70)&lt;=5,"是","否")</f>
        <v>否</v>
      </c>
      <c r="J70" s="286" t="str">
        <f t="shared" ref="J70:J133" si="10">IF(LEN(A70)=3,"是","否")</f>
        <v>否</v>
      </c>
      <c r="K70" s="286" t="str">
        <f t="shared" ref="K70:K133" si="11">IF(J70="是",1,"")</f>
        <v/>
      </c>
    </row>
    <row r="71" ht="35.1" customHeight="1" spans="1:11">
      <c r="A71" s="297">
        <v>2010650</v>
      </c>
      <c r="B71" s="298" t="s">
        <v>104</v>
      </c>
      <c r="C71" s="299">
        <v>316</v>
      </c>
      <c r="D71" s="299">
        <v>369</v>
      </c>
      <c r="E71" s="300">
        <v>443</v>
      </c>
      <c r="F71" s="260">
        <f t="shared" si="6"/>
        <v>1.40189873417722</v>
      </c>
      <c r="G71" s="260">
        <f t="shared" si="7"/>
        <v>1.20054200542005</v>
      </c>
      <c r="H71" s="296" t="str">
        <f t="shared" si="8"/>
        <v>是</v>
      </c>
      <c r="I71" s="301" t="str">
        <f t="shared" si="9"/>
        <v>否</v>
      </c>
      <c r="J71" s="286" t="str">
        <f t="shared" si="10"/>
        <v>否</v>
      </c>
      <c r="K71" s="372" t="str">
        <f t="shared" si="11"/>
        <v/>
      </c>
    </row>
    <row r="72" ht="35.1" customHeight="1" spans="1:11">
      <c r="A72" s="297">
        <v>2010699</v>
      </c>
      <c r="B72" s="298" t="s">
        <v>140</v>
      </c>
      <c r="C72" s="299">
        <v>1113</v>
      </c>
      <c r="D72" s="299">
        <v>943</v>
      </c>
      <c r="E72" s="300">
        <v>837</v>
      </c>
      <c r="F72" s="260">
        <f t="shared" si="6"/>
        <v>0.752021563342318</v>
      </c>
      <c r="G72" s="260">
        <f t="shared" si="7"/>
        <v>0.887592788971368</v>
      </c>
      <c r="H72" s="296" t="str">
        <f t="shared" si="8"/>
        <v>是</v>
      </c>
      <c r="I72" s="301" t="str">
        <f t="shared" si="9"/>
        <v>否</v>
      </c>
      <c r="J72" s="286" t="str">
        <f t="shared" si="10"/>
        <v>否</v>
      </c>
      <c r="K72" s="372" t="str">
        <f t="shared" si="11"/>
        <v/>
      </c>
    </row>
    <row r="73" ht="35.1" customHeight="1" spans="1:11">
      <c r="A73" s="292">
        <v>20107</v>
      </c>
      <c r="B73" s="298" t="s">
        <v>141</v>
      </c>
      <c r="C73" s="304">
        <f>SUM(C74:C84)</f>
        <v>2000</v>
      </c>
      <c r="D73" s="304">
        <f>SUM(D74:D84)</f>
        <v>1987</v>
      </c>
      <c r="E73" s="304">
        <f>SUM(E74:E84)</f>
        <v>3643</v>
      </c>
      <c r="F73" s="260">
        <f t="shared" si="6"/>
        <v>1.8215</v>
      </c>
      <c r="G73" s="260">
        <f t="shared" si="7"/>
        <v>1.8334172118772</v>
      </c>
      <c r="H73" s="296" t="str">
        <f t="shared" si="8"/>
        <v>是</v>
      </c>
      <c r="I73" s="301" t="str">
        <f t="shared" si="9"/>
        <v>是</v>
      </c>
      <c r="J73" s="286" t="str">
        <f t="shared" si="10"/>
        <v>否</v>
      </c>
      <c r="K73" s="372" t="str">
        <f t="shared" si="11"/>
        <v/>
      </c>
    </row>
    <row r="74" ht="35.1" customHeight="1" spans="1:11">
      <c r="A74" s="297">
        <v>2010701</v>
      </c>
      <c r="B74" s="298" t="s">
        <v>95</v>
      </c>
      <c r="C74" s="299">
        <v>235</v>
      </c>
      <c r="D74" s="299">
        <v>802</v>
      </c>
      <c r="E74" s="300">
        <v>759</v>
      </c>
      <c r="F74" s="260">
        <f t="shared" si="6"/>
        <v>3.22978723404255</v>
      </c>
      <c r="G74" s="260">
        <f t="shared" si="7"/>
        <v>0.946384039900249</v>
      </c>
      <c r="H74" s="296" t="str">
        <f t="shared" si="8"/>
        <v>是</v>
      </c>
      <c r="I74" s="301" t="str">
        <f t="shared" si="9"/>
        <v>否</v>
      </c>
      <c r="J74" s="286" t="str">
        <f t="shared" si="10"/>
        <v>否</v>
      </c>
      <c r="K74" s="372" t="str">
        <f t="shared" si="11"/>
        <v/>
      </c>
    </row>
    <row r="75" ht="35.1" customHeight="1" spans="1:11">
      <c r="A75" s="297">
        <v>2010702</v>
      </c>
      <c r="B75" s="298" t="s">
        <v>96</v>
      </c>
      <c r="C75" s="299">
        <v>30</v>
      </c>
      <c r="D75" s="299">
        <v>30</v>
      </c>
      <c r="E75" s="300">
        <v>393</v>
      </c>
      <c r="F75" s="260">
        <f t="shared" si="6"/>
        <v>13.1</v>
      </c>
      <c r="G75" s="260">
        <f t="shared" si="7"/>
        <v>13.1</v>
      </c>
      <c r="H75" s="296" t="str">
        <f t="shared" si="8"/>
        <v>是</v>
      </c>
      <c r="I75" s="301" t="str">
        <f t="shared" si="9"/>
        <v>否</v>
      </c>
      <c r="J75" s="286" t="str">
        <f t="shared" si="10"/>
        <v>否</v>
      </c>
      <c r="K75" s="372" t="str">
        <f t="shared" si="11"/>
        <v/>
      </c>
    </row>
    <row r="76" ht="36" hidden="1" customHeight="1" spans="1:11">
      <c r="A76" s="297">
        <v>2010703</v>
      </c>
      <c r="B76" s="298" t="s">
        <v>97</v>
      </c>
      <c r="C76" s="299"/>
      <c r="D76" s="299"/>
      <c r="E76" s="299">
        <v>0</v>
      </c>
      <c r="F76" s="260" t="str">
        <f t="shared" si="6"/>
        <v/>
      </c>
      <c r="G76" s="260" t="str">
        <f t="shared" si="7"/>
        <v/>
      </c>
      <c r="H76" s="296" t="str">
        <f t="shared" si="8"/>
        <v>否</v>
      </c>
      <c r="I76" s="301" t="str">
        <f t="shared" si="9"/>
        <v>否</v>
      </c>
      <c r="J76" s="286" t="str">
        <f t="shared" si="10"/>
        <v>否</v>
      </c>
      <c r="K76" s="286" t="str">
        <f t="shared" si="11"/>
        <v/>
      </c>
    </row>
    <row r="77" ht="36" hidden="1" customHeight="1" spans="1:11">
      <c r="A77" s="297">
        <v>2010704</v>
      </c>
      <c r="B77" s="298" t="s">
        <v>142</v>
      </c>
      <c r="C77" s="299"/>
      <c r="D77" s="299"/>
      <c r="E77" s="299">
        <v>0</v>
      </c>
      <c r="F77" s="260" t="str">
        <f t="shared" si="6"/>
        <v/>
      </c>
      <c r="G77" s="260" t="str">
        <f t="shared" si="7"/>
        <v/>
      </c>
      <c r="H77" s="296" t="str">
        <f t="shared" si="8"/>
        <v>否</v>
      </c>
      <c r="I77" s="301" t="str">
        <f t="shared" si="9"/>
        <v>否</v>
      </c>
      <c r="J77" s="286" t="str">
        <f t="shared" si="10"/>
        <v>否</v>
      </c>
      <c r="K77" s="286" t="str">
        <f t="shared" si="11"/>
        <v/>
      </c>
    </row>
    <row r="78" ht="36" hidden="1" customHeight="1" spans="1:11">
      <c r="A78" s="297">
        <v>2010705</v>
      </c>
      <c r="B78" s="298" t="s">
        <v>143</v>
      </c>
      <c r="C78" s="299"/>
      <c r="D78" s="299"/>
      <c r="E78" s="299">
        <v>0</v>
      </c>
      <c r="F78" s="260" t="str">
        <f t="shared" si="6"/>
        <v/>
      </c>
      <c r="G78" s="260" t="str">
        <f t="shared" si="7"/>
        <v/>
      </c>
      <c r="H78" s="296" t="str">
        <f t="shared" si="8"/>
        <v>否</v>
      </c>
      <c r="I78" s="301" t="str">
        <f t="shared" si="9"/>
        <v>否</v>
      </c>
      <c r="J78" s="286" t="str">
        <f t="shared" si="10"/>
        <v>否</v>
      </c>
      <c r="K78" s="286" t="str">
        <f t="shared" si="11"/>
        <v/>
      </c>
    </row>
    <row r="79" ht="36" hidden="1" customHeight="1" spans="1:11">
      <c r="A79" s="297">
        <v>2010706</v>
      </c>
      <c r="B79" s="298" t="s">
        <v>144</v>
      </c>
      <c r="C79" s="299"/>
      <c r="D79" s="299"/>
      <c r="E79" s="299">
        <v>0</v>
      </c>
      <c r="F79" s="260" t="str">
        <f t="shared" si="6"/>
        <v/>
      </c>
      <c r="G79" s="260" t="str">
        <f t="shared" si="7"/>
        <v/>
      </c>
      <c r="H79" s="296" t="str">
        <f t="shared" si="8"/>
        <v>否</v>
      </c>
      <c r="I79" s="301" t="str">
        <f t="shared" si="9"/>
        <v>否</v>
      </c>
      <c r="J79" s="286" t="str">
        <f t="shared" si="10"/>
        <v>否</v>
      </c>
      <c r="K79" s="286" t="str">
        <f t="shared" si="11"/>
        <v/>
      </c>
    </row>
    <row r="80" ht="36" hidden="1" customHeight="1" spans="1:11">
      <c r="A80" s="297">
        <v>2010707</v>
      </c>
      <c r="B80" s="298" t="s">
        <v>145</v>
      </c>
      <c r="C80" s="299"/>
      <c r="D80" s="299"/>
      <c r="E80" s="299">
        <v>0</v>
      </c>
      <c r="F80" s="260" t="str">
        <f t="shared" si="6"/>
        <v/>
      </c>
      <c r="G80" s="260" t="str">
        <f t="shared" si="7"/>
        <v/>
      </c>
      <c r="H80" s="296" t="str">
        <f t="shared" si="8"/>
        <v>否</v>
      </c>
      <c r="I80" s="301" t="str">
        <f t="shared" si="9"/>
        <v>否</v>
      </c>
      <c r="J80" s="286" t="str">
        <f t="shared" si="10"/>
        <v>否</v>
      </c>
      <c r="K80" s="286" t="str">
        <f t="shared" si="11"/>
        <v/>
      </c>
    </row>
    <row r="81" ht="36" hidden="1" customHeight="1" spans="1:11">
      <c r="A81" s="297">
        <v>2010708</v>
      </c>
      <c r="B81" s="298" t="s">
        <v>146</v>
      </c>
      <c r="C81" s="299"/>
      <c r="D81" s="299"/>
      <c r="E81" s="299">
        <v>0</v>
      </c>
      <c r="F81" s="260" t="str">
        <f t="shared" si="6"/>
        <v/>
      </c>
      <c r="G81" s="260" t="str">
        <f t="shared" si="7"/>
        <v/>
      </c>
      <c r="H81" s="296" t="str">
        <f t="shared" si="8"/>
        <v>否</v>
      </c>
      <c r="I81" s="301" t="str">
        <f t="shared" si="9"/>
        <v>否</v>
      </c>
      <c r="J81" s="286" t="str">
        <f t="shared" si="10"/>
        <v>否</v>
      </c>
      <c r="K81" s="286" t="str">
        <f t="shared" si="11"/>
        <v/>
      </c>
    </row>
    <row r="82" ht="36" hidden="1" customHeight="1" spans="1:11">
      <c r="A82" s="297">
        <v>2010709</v>
      </c>
      <c r="B82" s="298" t="s">
        <v>138</v>
      </c>
      <c r="C82" s="299"/>
      <c r="D82" s="299"/>
      <c r="E82" s="299">
        <v>0</v>
      </c>
      <c r="F82" s="260" t="str">
        <f t="shared" si="6"/>
        <v/>
      </c>
      <c r="G82" s="260" t="str">
        <f t="shared" si="7"/>
        <v/>
      </c>
      <c r="H82" s="296" t="str">
        <f t="shared" si="8"/>
        <v>否</v>
      </c>
      <c r="I82" s="301" t="str">
        <f t="shared" si="9"/>
        <v>否</v>
      </c>
      <c r="J82" s="286" t="str">
        <f t="shared" si="10"/>
        <v>否</v>
      </c>
      <c r="K82" s="286" t="str">
        <f t="shared" si="11"/>
        <v/>
      </c>
    </row>
    <row r="83" ht="36" hidden="1" customHeight="1" spans="1:11">
      <c r="A83" s="297">
        <v>2010750</v>
      </c>
      <c r="B83" s="298" t="s">
        <v>104</v>
      </c>
      <c r="C83" s="299"/>
      <c r="D83" s="299"/>
      <c r="E83" s="299">
        <v>0</v>
      </c>
      <c r="F83" s="260" t="str">
        <f t="shared" si="6"/>
        <v/>
      </c>
      <c r="G83" s="260" t="str">
        <f t="shared" si="7"/>
        <v/>
      </c>
      <c r="H83" s="296" t="str">
        <f t="shared" si="8"/>
        <v>否</v>
      </c>
      <c r="I83" s="301" t="str">
        <f t="shared" si="9"/>
        <v>否</v>
      </c>
      <c r="J83" s="286" t="str">
        <f t="shared" si="10"/>
        <v>否</v>
      </c>
      <c r="K83" s="286" t="str">
        <f t="shared" si="11"/>
        <v/>
      </c>
    </row>
    <row r="84" ht="35.1" customHeight="1" spans="1:11">
      <c r="A84" s="297">
        <v>2010799</v>
      </c>
      <c r="B84" s="298" t="s">
        <v>147</v>
      </c>
      <c r="C84" s="299">
        <v>1735</v>
      </c>
      <c r="D84" s="299">
        <v>1155</v>
      </c>
      <c r="E84" s="300">
        <v>2491</v>
      </c>
      <c r="F84" s="260">
        <f t="shared" si="6"/>
        <v>1.435734870317</v>
      </c>
      <c r="G84" s="260">
        <f t="shared" si="7"/>
        <v>2.15670995670996</v>
      </c>
      <c r="H84" s="296" t="str">
        <f t="shared" si="8"/>
        <v>是</v>
      </c>
      <c r="I84" s="301" t="str">
        <f t="shared" si="9"/>
        <v>否</v>
      </c>
      <c r="J84" s="286" t="str">
        <f t="shared" si="10"/>
        <v>否</v>
      </c>
      <c r="K84" s="372" t="str">
        <f t="shared" si="11"/>
        <v/>
      </c>
    </row>
    <row r="85" ht="35.1" customHeight="1" spans="1:11">
      <c r="A85" s="292">
        <v>20108</v>
      </c>
      <c r="B85" s="298" t="s">
        <v>148</v>
      </c>
      <c r="C85" s="304">
        <f>SUM(C86:C93)</f>
        <v>920</v>
      </c>
      <c r="D85" s="304">
        <f>SUM(D86:D93)</f>
        <v>663</v>
      </c>
      <c r="E85" s="304">
        <f>SUM(E86:E93)</f>
        <v>478</v>
      </c>
      <c r="F85" s="260">
        <f t="shared" si="6"/>
        <v>0.519565217391304</v>
      </c>
      <c r="G85" s="260">
        <f t="shared" si="7"/>
        <v>0.720965309200603</v>
      </c>
      <c r="H85" s="296" t="str">
        <f t="shared" si="8"/>
        <v>是</v>
      </c>
      <c r="I85" s="301" t="str">
        <f t="shared" si="9"/>
        <v>是</v>
      </c>
      <c r="J85" s="286" t="str">
        <f t="shared" si="10"/>
        <v>否</v>
      </c>
      <c r="K85" s="372" t="str">
        <f t="shared" si="11"/>
        <v/>
      </c>
    </row>
    <row r="86" ht="35.1" customHeight="1" spans="1:11">
      <c r="A86" s="297">
        <v>2010801</v>
      </c>
      <c r="B86" s="298" t="s">
        <v>95</v>
      </c>
      <c r="C86" s="299">
        <v>140</v>
      </c>
      <c r="D86" s="299">
        <v>217</v>
      </c>
      <c r="E86" s="300">
        <v>263</v>
      </c>
      <c r="F86" s="260">
        <f t="shared" si="6"/>
        <v>1.87857142857143</v>
      </c>
      <c r="G86" s="260">
        <f t="shared" si="7"/>
        <v>1.21198156682028</v>
      </c>
      <c r="H86" s="296" t="str">
        <f t="shared" si="8"/>
        <v>是</v>
      </c>
      <c r="I86" s="301" t="str">
        <f t="shared" si="9"/>
        <v>否</v>
      </c>
      <c r="J86" s="286" t="str">
        <f t="shared" si="10"/>
        <v>否</v>
      </c>
      <c r="K86" s="372" t="str">
        <f t="shared" si="11"/>
        <v/>
      </c>
    </row>
    <row r="87" ht="35.1" customHeight="1" spans="1:11">
      <c r="A87" s="297">
        <v>2010802</v>
      </c>
      <c r="B87" s="298" t="s">
        <v>96</v>
      </c>
      <c r="C87" s="299">
        <v>298</v>
      </c>
      <c r="D87" s="299">
        <v>204</v>
      </c>
      <c r="E87" s="300">
        <v>29</v>
      </c>
      <c r="F87" s="260">
        <f t="shared" si="6"/>
        <v>0.0973154362416107</v>
      </c>
      <c r="G87" s="260">
        <f t="shared" si="7"/>
        <v>0.142156862745098</v>
      </c>
      <c r="H87" s="296" t="str">
        <f t="shared" si="8"/>
        <v>是</v>
      </c>
      <c r="I87" s="301" t="str">
        <f t="shared" si="9"/>
        <v>否</v>
      </c>
      <c r="J87" s="286" t="str">
        <f t="shared" si="10"/>
        <v>否</v>
      </c>
      <c r="K87" s="372" t="str">
        <f t="shared" si="11"/>
        <v/>
      </c>
    </row>
    <row r="88" ht="36" hidden="1" customHeight="1" spans="1:11">
      <c r="A88" s="297">
        <v>2010803</v>
      </c>
      <c r="B88" s="298" t="s">
        <v>97</v>
      </c>
      <c r="C88" s="299">
        <v>0</v>
      </c>
      <c r="D88" s="299"/>
      <c r="E88" s="299">
        <v>0</v>
      </c>
      <c r="F88" s="260" t="str">
        <f t="shared" si="6"/>
        <v/>
      </c>
      <c r="G88" s="260" t="str">
        <f t="shared" si="7"/>
        <v/>
      </c>
      <c r="H88" s="296" t="str">
        <f t="shared" si="8"/>
        <v>否</v>
      </c>
      <c r="I88" s="301" t="str">
        <f t="shared" si="9"/>
        <v>否</v>
      </c>
      <c r="J88" s="286" t="str">
        <f t="shared" si="10"/>
        <v>否</v>
      </c>
      <c r="K88" s="286" t="str">
        <f t="shared" si="11"/>
        <v/>
      </c>
    </row>
    <row r="89" ht="35.1" customHeight="1" spans="1:11">
      <c r="A89" s="297">
        <v>2010804</v>
      </c>
      <c r="B89" s="298" t="s">
        <v>149</v>
      </c>
      <c r="C89" s="299">
        <v>65</v>
      </c>
      <c r="D89" s="299">
        <v>39</v>
      </c>
      <c r="E89" s="300">
        <v>53</v>
      </c>
      <c r="F89" s="260">
        <f t="shared" si="6"/>
        <v>0.815384615384615</v>
      </c>
      <c r="G89" s="260">
        <f t="shared" si="7"/>
        <v>1.35897435897436</v>
      </c>
      <c r="H89" s="296" t="str">
        <f t="shared" si="8"/>
        <v>是</v>
      </c>
      <c r="I89" s="301" t="str">
        <f t="shared" si="9"/>
        <v>否</v>
      </c>
      <c r="J89" s="286" t="str">
        <f t="shared" si="10"/>
        <v>否</v>
      </c>
      <c r="K89" s="372" t="str">
        <f t="shared" si="11"/>
        <v/>
      </c>
    </row>
    <row r="90" ht="36" hidden="1" customHeight="1" spans="1:11">
      <c r="A90" s="297">
        <v>2010805</v>
      </c>
      <c r="B90" s="298" t="s">
        <v>150</v>
      </c>
      <c r="C90" s="299">
        <v>0</v>
      </c>
      <c r="D90" s="299"/>
      <c r="E90" s="299">
        <v>0</v>
      </c>
      <c r="F90" s="260" t="str">
        <f t="shared" si="6"/>
        <v/>
      </c>
      <c r="G90" s="260" t="str">
        <f t="shared" si="7"/>
        <v/>
      </c>
      <c r="H90" s="296" t="str">
        <f t="shared" si="8"/>
        <v>否</v>
      </c>
      <c r="I90" s="301" t="str">
        <f t="shared" si="9"/>
        <v>否</v>
      </c>
      <c r="J90" s="286" t="str">
        <f t="shared" si="10"/>
        <v>否</v>
      </c>
      <c r="K90" s="286" t="str">
        <f t="shared" si="11"/>
        <v/>
      </c>
    </row>
    <row r="91" ht="35.1" customHeight="1" spans="1:11">
      <c r="A91" s="297">
        <v>2010806</v>
      </c>
      <c r="B91" s="298" t="s">
        <v>138</v>
      </c>
      <c r="C91" s="299">
        <v>5</v>
      </c>
      <c r="D91" s="299"/>
      <c r="E91" s="300">
        <v>0</v>
      </c>
      <c r="F91" s="260">
        <f t="shared" si="6"/>
        <v>0</v>
      </c>
      <c r="G91" s="260" t="str">
        <f t="shared" si="7"/>
        <v/>
      </c>
      <c r="H91" s="296" t="str">
        <f t="shared" si="8"/>
        <v>是</v>
      </c>
      <c r="I91" s="301" t="str">
        <f t="shared" si="9"/>
        <v>否</v>
      </c>
      <c r="J91" s="286" t="str">
        <f t="shared" si="10"/>
        <v>否</v>
      </c>
      <c r="K91" s="372" t="str">
        <f t="shared" si="11"/>
        <v/>
      </c>
    </row>
    <row r="92" ht="35.1" customHeight="1" spans="1:11">
      <c r="A92" s="297">
        <v>2010850</v>
      </c>
      <c r="B92" s="298" t="s">
        <v>104</v>
      </c>
      <c r="C92" s="299">
        <v>10</v>
      </c>
      <c r="D92" s="299">
        <v>23</v>
      </c>
      <c r="E92" s="300">
        <v>30</v>
      </c>
      <c r="F92" s="260">
        <f t="shared" si="6"/>
        <v>3</v>
      </c>
      <c r="G92" s="260">
        <f t="shared" si="7"/>
        <v>1.30434782608696</v>
      </c>
      <c r="H92" s="296" t="str">
        <f t="shared" si="8"/>
        <v>是</v>
      </c>
      <c r="I92" s="301" t="str">
        <f t="shared" si="9"/>
        <v>否</v>
      </c>
      <c r="J92" s="286" t="str">
        <f t="shared" si="10"/>
        <v>否</v>
      </c>
      <c r="K92" s="372" t="str">
        <f t="shared" si="11"/>
        <v/>
      </c>
    </row>
    <row r="93" ht="35.1" customHeight="1" spans="1:11">
      <c r="A93" s="297">
        <v>2010899</v>
      </c>
      <c r="B93" s="298" t="s">
        <v>151</v>
      </c>
      <c r="C93" s="299">
        <v>402</v>
      </c>
      <c r="D93" s="299">
        <v>180</v>
      </c>
      <c r="E93" s="300">
        <v>103</v>
      </c>
      <c r="F93" s="260">
        <f t="shared" si="6"/>
        <v>0.256218905472637</v>
      </c>
      <c r="G93" s="260">
        <f t="shared" si="7"/>
        <v>0.572222222222222</v>
      </c>
      <c r="H93" s="296" t="str">
        <f t="shared" si="8"/>
        <v>是</v>
      </c>
      <c r="I93" s="301" t="str">
        <f t="shared" si="9"/>
        <v>否</v>
      </c>
      <c r="J93" s="286" t="str">
        <f t="shared" si="10"/>
        <v>否</v>
      </c>
      <c r="K93" s="372" t="str">
        <f t="shared" si="11"/>
        <v/>
      </c>
    </row>
    <row r="94" ht="35.1" customHeight="1" spans="1:11">
      <c r="A94" s="292">
        <v>20109</v>
      </c>
      <c r="B94" s="298" t="s">
        <v>152</v>
      </c>
      <c r="C94" s="304">
        <f>SUM(C95:C103)</f>
        <v>125</v>
      </c>
      <c r="D94" s="304">
        <f>SUM(D95:D103)</f>
        <v>116</v>
      </c>
      <c r="E94" s="304">
        <f>SUM(E95:E103)</f>
        <v>670</v>
      </c>
      <c r="F94" s="260">
        <f t="shared" si="6"/>
        <v>5.36</v>
      </c>
      <c r="G94" s="260">
        <f t="shared" si="7"/>
        <v>5.77586206896552</v>
      </c>
      <c r="H94" s="296" t="str">
        <f t="shared" si="8"/>
        <v>是</v>
      </c>
      <c r="I94" s="301" t="str">
        <f t="shared" si="9"/>
        <v>是</v>
      </c>
      <c r="J94" s="286" t="str">
        <f t="shared" si="10"/>
        <v>否</v>
      </c>
      <c r="K94" s="372" t="str">
        <f t="shared" si="11"/>
        <v/>
      </c>
    </row>
    <row r="95" ht="35.1" customHeight="1" spans="1:11">
      <c r="A95" s="297">
        <v>2010901</v>
      </c>
      <c r="B95" s="298" t="s">
        <v>95</v>
      </c>
      <c r="C95" s="299">
        <v>36</v>
      </c>
      <c r="D95" s="299">
        <v>36</v>
      </c>
      <c r="E95" s="300"/>
      <c r="F95" s="260">
        <f t="shared" si="6"/>
        <v>0</v>
      </c>
      <c r="G95" s="260">
        <f t="shared" si="7"/>
        <v>0</v>
      </c>
      <c r="H95" s="296" t="str">
        <f t="shared" si="8"/>
        <v>是</v>
      </c>
      <c r="I95" s="301" t="str">
        <f t="shared" si="9"/>
        <v>否</v>
      </c>
      <c r="J95" s="286" t="str">
        <f t="shared" si="10"/>
        <v>否</v>
      </c>
      <c r="K95" s="372" t="str">
        <f t="shared" si="11"/>
        <v/>
      </c>
    </row>
    <row r="96" ht="35.1" customHeight="1" spans="1:11">
      <c r="A96" s="297">
        <v>2010902</v>
      </c>
      <c r="B96" s="298" t="s">
        <v>96</v>
      </c>
      <c r="C96" s="299"/>
      <c r="D96" s="299"/>
      <c r="E96" s="300">
        <v>36</v>
      </c>
      <c r="F96" s="260" t="str">
        <f t="shared" si="6"/>
        <v/>
      </c>
      <c r="G96" s="260" t="str">
        <f t="shared" si="7"/>
        <v/>
      </c>
      <c r="H96" s="296" t="str">
        <f t="shared" si="8"/>
        <v>是</v>
      </c>
      <c r="I96" s="301" t="str">
        <f t="shared" si="9"/>
        <v>否</v>
      </c>
      <c r="J96" s="286" t="str">
        <f t="shared" si="10"/>
        <v>否</v>
      </c>
      <c r="K96" s="372" t="str">
        <f t="shared" si="11"/>
        <v/>
      </c>
    </row>
    <row r="97" customFormat="1" ht="36" hidden="1" customHeight="1" spans="1:11">
      <c r="A97" s="297">
        <v>2010903</v>
      </c>
      <c r="B97" s="302" t="s">
        <v>97</v>
      </c>
      <c r="C97" s="299"/>
      <c r="D97" s="299"/>
      <c r="E97" s="299"/>
      <c r="F97" s="260" t="str">
        <f t="shared" si="6"/>
        <v/>
      </c>
      <c r="G97" s="260" t="str">
        <f t="shared" si="7"/>
        <v/>
      </c>
      <c r="H97" s="296" t="str">
        <f t="shared" si="8"/>
        <v>否</v>
      </c>
      <c r="I97" s="301" t="str">
        <f t="shared" si="9"/>
        <v>否</v>
      </c>
      <c r="J97" s="286" t="str">
        <f t="shared" si="10"/>
        <v>否</v>
      </c>
      <c r="K97" s="286" t="str">
        <f t="shared" si="11"/>
        <v/>
      </c>
    </row>
    <row r="98" customFormat="1" ht="36" hidden="1" customHeight="1" spans="1:11">
      <c r="A98" s="297">
        <v>2010904</v>
      </c>
      <c r="B98" s="302" t="s">
        <v>153</v>
      </c>
      <c r="C98" s="299"/>
      <c r="D98" s="299"/>
      <c r="E98" s="299"/>
      <c r="F98" s="260" t="str">
        <f t="shared" si="6"/>
        <v/>
      </c>
      <c r="G98" s="260" t="str">
        <f t="shared" si="7"/>
        <v/>
      </c>
      <c r="H98" s="296" t="str">
        <f t="shared" si="8"/>
        <v>否</v>
      </c>
      <c r="I98" s="301" t="str">
        <f t="shared" si="9"/>
        <v>否</v>
      </c>
      <c r="J98" s="286" t="str">
        <f t="shared" si="10"/>
        <v>否</v>
      </c>
      <c r="K98" s="286" t="str">
        <f t="shared" si="11"/>
        <v/>
      </c>
    </row>
    <row r="99" ht="36" hidden="1" customHeight="1" spans="1:11">
      <c r="A99" s="297">
        <v>2010905</v>
      </c>
      <c r="B99" s="298" t="s">
        <v>154</v>
      </c>
      <c r="C99" s="299"/>
      <c r="D99" s="299"/>
      <c r="E99" s="299"/>
      <c r="F99" s="260" t="str">
        <f t="shared" si="6"/>
        <v/>
      </c>
      <c r="G99" s="260" t="str">
        <f t="shared" si="7"/>
        <v/>
      </c>
      <c r="H99" s="296" t="str">
        <f t="shared" si="8"/>
        <v>否</v>
      </c>
      <c r="I99" s="301" t="str">
        <f t="shared" si="9"/>
        <v>否</v>
      </c>
      <c r="J99" s="286" t="str">
        <f t="shared" si="10"/>
        <v>否</v>
      </c>
      <c r="K99" s="286" t="str">
        <f t="shared" si="11"/>
        <v/>
      </c>
    </row>
    <row r="100" ht="36" hidden="1" customHeight="1" spans="1:11">
      <c r="A100" s="297">
        <v>2010907</v>
      </c>
      <c r="B100" s="298" t="s">
        <v>155</v>
      </c>
      <c r="C100" s="299"/>
      <c r="D100" s="299"/>
      <c r="E100" s="299"/>
      <c r="F100" s="260" t="str">
        <f t="shared" si="6"/>
        <v/>
      </c>
      <c r="G100" s="260" t="str">
        <f t="shared" si="7"/>
        <v/>
      </c>
      <c r="H100" s="296" t="str">
        <f t="shared" si="8"/>
        <v>否</v>
      </c>
      <c r="I100" s="301" t="str">
        <f t="shared" si="9"/>
        <v>否</v>
      </c>
      <c r="J100" s="286" t="str">
        <f t="shared" si="10"/>
        <v>否</v>
      </c>
      <c r="K100" s="286" t="str">
        <f t="shared" si="11"/>
        <v/>
      </c>
    </row>
    <row r="101" ht="36" hidden="1" customHeight="1" spans="1:11">
      <c r="A101" s="297">
        <v>2010908</v>
      </c>
      <c r="B101" s="298" t="s">
        <v>138</v>
      </c>
      <c r="C101" s="299"/>
      <c r="D101" s="299"/>
      <c r="E101" s="299"/>
      <c r="F101" s="260" t="str">
        <f t="shared" si="6"/>
        <v/>
      </c>
      <c r="G101" s="260" t="str">
        <f t="shared" si="7"/>
        <v/>
      </c>
      <c r="H101" s="296" t="str">
        <f t="shared" si="8"/>
        <v>否</v>
      </c>
      <c r="I101" s="301" t="str">
        <f t="shared" si="9"/>
        <v>否</v>
      </c>
      <c r="J101" s="286" t="str">
        <f t="shared" si="10"/>
        <v>否</v>
      </c>
      <c r="K101" s="286" t="str">
        <f t="shared" si="11"/>
        <v/>
      </c>
    </row>
    <row r="102" customFormat="1" ht="36" hidden="1" customHeight="1" spans="1:11">
      <c r="A102" s="297">
        <v>2010950</v>
      </c>
      <c r="B102" s="302" t="s">
        <v>104</v>
      </c>
      <c r="C102" s="299"/>
      <c r="D102" s="299"/>
      <c r="E102" s="299"/>
      <c r="F102" s="260" t="str">
        <f t="shared" si="6"/>
        <v/>
      </c>
      <c r="G102" s="260" t="str">
        <f t="shared" si="7"/>
        <v/>
      </c>
      <c r="H102" s="296" t="str">
        <f t="shared" si="8"/>
        <v>否</v>
      </c>
      <c r="I102" s="301" t="str">
        <f t="shared" si="9"/>
        <v>否</v>
      </c>
      <c r="J102" s="286" t="str">
        <f t="shared" si="10"/>
        <v>否</v>
      </c>
      <c r="K102" s="286" t="str">
        <f t="shared" si="11"/>
        <v/>
      </c>
    </row>
    <row r="103" ht="35.1" customHeight="1" spans="1:11">
      <c r="A103" s="297">
        <v>2010999</v>
      </c>
      <c r="B103" s="298" t="s">
        <v>156</v>
      </c>
      <c r="C103" s="299">
        <v>89</v>
      </c>
      <c r="D103" s="299">
        <v>80</v>
      </c>
      <c r="E103" s="300">
        <v>634</v>
      </c>
      <c r="F103" s="260">
        <f t="shared" si="6"/>
        <v>7.12359550561798</v>
      </c>
      <c r="G103" s="260">
        <f t="shared" si="7"/>
        <v>7.925</v>
      </c>
      <c r="H103" s="296" t="str">
        <f t="shared" si="8"/>
        <v>是</v>
      </c>
      <c r="I103" s="301" t="str">
        <f t="shared" si="9"/>
        <v>否</v>
      </c>
      <c r="J103" s="286" t="str">
        <f t="shared" si="10"/>
        <v>否</v>
      </c>
      <c r="K103" s="372" t="str">
        <f t="shared" si="11"/>
        <v/>
      </c>
    </row>
    <row r="104" ht="35.1" customHeight="1" spans="1:11">
      <c r="A104" s="292">
        <v>20110</v>
      </c>
      <c r="B104" s="298" t="s">
        <v>157</v>
      </c>
      <c r="C104" s="304">
        <f>SUM(C105:C118)</f>
        <v>1090</v>
      </c>
      <c r="D104" s="304">
        <f>SUM(D105:D118)</f>
        <v>1178</v>
      </c>
      <c r="E104" s="304">
        <f>SUM(E105:E118)</f>
        <v>1369</v>
      </c>
      <c r="F104" s="260">
        <f t="shared" si="6"/>
        <v>1.25596330275229</v>
      </c>
      <c r="G104" s="260">
        <f t="shared" si="7"/>
        <v>1.16213921901528</v>
      </c>
      <c r="H104" s="296" t="str">
        <f t="shared" si="8"/>
        <v>是</v>
      </c>
      <c r="I104" s="301" t="str">
        <f t="shared" si="9"/>
        <v>是</v>
      </c>
      <c r="J104" s="286" t="str">
        <f t="shared" si="10"/>
        <v>否</v>
      </c>
      <c r="K104" s="372" t="str">
        <f t="shared" si="11"/>
        <v/>
      </c>
    </row>
    <row r="105" ht="35.1" customHeight="1" spans="1:11">
      <c r="A105" s="297">
        <v>2011001</v>
      </c>
      <c r="B105" s="298" t="s">
        <v>95</v>
      </c>
      <c r="C105" s="299">
        <v>879</v>
      </c>
      <c r="D105" s="299">
        <v>966</v>
      </c>
      <c r="E105" s="300">
        <v>1219</v>
      </c>
      <c r="F105" s="260">
        <f t="shared" si="6"/>
        <v>1.386803185438</v>
      </c>
      <c r="G105" s="260">
        <f t="shared" si="7"/>
        <v>1.26190476190476</v>
      </c>
      <c r="H105" s="296" t="str">
        <f t="shared" si="8"/>
        <v>是</v>
      </c>
      <c r="I105" s="301" t="str">
        <f t="shared" si="9"/>
        <v>否</v>
      </c>
      <c r="J105" s="286" t="str">
        <f t="shared" si="10"/>
        <v>否</v>
      </c>
      <c r="K105" s="372" t="str">
        <f t="shared" si="11"/>
        <v/>
      </c>
    </row>
    <row r="106" ht="35.1" customHeight="1" spans="1:11">
      <c r="A106" s="297">
        <v>2011002</v>
      </c>
      <c r="B106" s="298" t="s">
        <v>96</v>
      </c>
      <c r="C106" s="299">
        <v>146</v>
      </c>
      <c r="D106" s="299">
        <v>143</v>
      </c>
      <c r="E106" s="300">
        <v>45</v>
      </c>
      <c r="F106" s="260">
        <f t="shared" si="6"/>
        <v>0.308219178082192</v>
      </c>
      <c r="G106" s="260">
        <f t="shared" si="7"/>
        <v>0.314685314685315</v>
      </c>
      <c r="H106" s="296" t="str">
        <f t="shared" si="8"/>
        <v>是</v>
      </c>
      <c r="I106" s="301" t="str">
        <f t="shared" si="9"/>
        <v>否</v>
      </c>
      <c r="J106" s="286" t="str">
        <f t="shared" si="10"/>
        <v>否</v>
      </c>
      <c r="K106" s="372" t="str">
        <f t="shared" si="11"/>
        <v/>
      </c>
    </row>
    <row r="107" ht="36" hidden="1" customHeight="1" spans="1:11">
      <c r="A107" s="297">
        <v>2011003</v>
      </c>
      <c r="B107" s="298" t="s">
        <v>97</v>
      </c>
      <c r="C107" s="299">
        <v>0</v>
      </c>
      <c r="D107" s="299"/>
      <c r="E107" s="299"/>
      <c r="F107" s="260" t="str">
        <f t="shared" si="6"/>
        <v/>
      </c>
      <c r="G107" s="260" t="str">
        <f t="shared" si="7"/>
        <v/>
      </c>
      <c r="H107" s="296" t="str">
        <f t="shared" si="8"/>
        <v>否</v>
      </c>
      <c r="I107" s="301" t="str">
        <f t="shared" si="9"/>
        <v>否</v>
      </c>
      <c r="J107" s="286" t="str">
        <f t="shared" si="10"/>
        <v>否</v>
      </c>
      <c r="K107" s="286" t="str">
        <f t="shared" si="11"/>
        <v/>
      </c>
    </row>
    <row r="108" ht="35.1" customHeight="1" spans="1:11">
      <c r="A108" s="297">
        <v>2011004</v>
      </c>
      <c r="B108" s="298" t="s">
        <v>158</v>
      </c>
      <c r="C108" s="299">
        <v>20</v>
      </c>
      <c r="D108" s="299">
        <v>20</v>
      </c>
      <c r="E108" s="300"/>
      <c r="F108" s="260">
        <f t="shared" si="6"/>
        <v>0</v>
      </c>
      <c r="G108" s="260">
        <f t="shared" si="7"/>
        <v>0</v>
      </c>
      <c r="H108" s="296" t="str">
        <f t="shared" si="8"/>
        <v>是</v>
      </c>
      <c r="I108" s="301" t="str">
        <f t="shared" si="9"/>
        <v>否</v>
      </c>
      <c r="J108" s="286" t="str">
        <f t="shared" si="10"/>
        <v>否</v>
      </c>
      <c r="K108" s="372" t="str">
        <f t="shared" si="11"/>
        <v/>
      </c>
    </row>
    <row r="109" customFormat="1" ht="36" hidden="1" customHeight="1" spans="1:11">
      <c r="A109" s="297">
        <v>2011005</v>
      </c>
      <c r="B109" s="302" t="s">
        <v>159</v>
      </c>
      <c r="C109" s="299">
        <v>0</v>
      </c>
      <c r="D109" s="299"/>
      <c r="E109" s="299"/>
      <c r="F109" s="260" t="str">
        <f t="shared" si="6"/>
        <v/>
      </c>
      <c r="G109" s="260" t="str">
        <f t="shared" si="7"/>
        <v/>
      </c>
      <c r="H109" s="296" t="str">
        <f t="shared" si="8"/>
        <v>否</v>
      </c>
      <c r="I109" s="301" t="str">
        <f t="shared" si="9"/>
        <v>否</v>
      </c>
      <c r="J109" s="286" t="str">
        <f t="shared" si="10"/>
        <v>否</v>
      </c>
      <c r="K109" s="286" t="str">
        <f t="shared" si="11"/>
        <v/>
      </c>
    </row>
    <row r="110" ht="35.1" customHeight="1" spans="1:11">
      <c r="A110" s="297">
        <v>2011006</v>
      </c>
      <c r="B110" s="298" t="s">
        <v>160</v>
      </c>
      <c r="C110" s="299">
        <v>0</v>
      </c>
      <c r="D110" s="299"/>
      <c r="E110" s="300">
        <v>1</v>
      </c>
      <c r="F110" s="260" t="str">
        <f t="shared" si="6"/>
        <v/>
      </c>
      <c r="G110" s="260" t="str">
        <f t="shared" si="7"/>
        <v/>
      </c>
      <c r="H110" s="296" t="str">
        <f t="shared" si="8"/>
        <v>是</v>
      </c>
      <c r="I110" s="301" t="str">
        <f t="shared" si="9"/>
        <v>否</v>
      </c>
      <c r="J110" s="286" t="str">
        <f t="shared" si="10"/>
        <v>否</v>
      </c>
      <c r="K110" s="372" t="str">
        <f t="shared" si="11"/>
        <v/>
      </c>
    </row>
    <row r="111" ht="36" hidden="1" customHeight="1" spans="1:11">
      <c r="A111" s="297">
        <v>2011007</v>
      </c>
      <c r="B111" s="298" t="s">
        <v>161</v>
      </c>
      <c r="C111" s="299">
        <v>0</v>
      </c>
      <c r="D111" s="299"/>
      <c r="E111" s="299"/>
      <c r="F111" s="260" t="str">
        <f t="shared" si="6"/>
        <v/>
      </c>
      <c r="G111" s="260" t="str">
        <f t="shared" si="7"/>
        <v/>
      </c>
      <c r="H111" s="296" t="str">
        <f t="shared" si="8"/>
        <v>否</v>
      </c>
      <c r="I111" s="301" t="str">
        <f t="shared" si="9"/>
        <v>否</v>
      </c>
      <c r="J111" s="286" t="str">
        <f t="shared" si="10"/>
        <v>否</v>
      </c>
      <c r="K111" s="286" t="str">
        <f t="shared" si="11"/>
        <v/>
      </c>
    </row>
    <row r="112" ht="36" hidden="1" customHeight="1" spans="1:11">
      <c r="A112" s="297">
        <v>2011008</v>
      </c>
      <c r="B112" s="298" t="s">
        <v>162</v>
      </c>
      <c r="C112" s="299">
        <v>0</v>
      </c>
      <c r="D112" s="299"/>
      <c r="E112" s="299"/>
      <c r="F112" s="260" t="str">
        <f t="shared" si="6"/>
        <v/>
      </c>
      <c r="G112" s="260" t="str">
        <f t="shared" si="7"/>
        <v/>
      </c>
      <c r="H112" s="296" t="str">
        <f t="shared" si="8"/>
        <v>否</v>
      </c>
      <c r="I112" s="301" t="str">
        <f t="shared" si="9"/>
        <v>否</v>
      </c>
      <c r="J112" s="286" t="str">
        <f t="shared" si="10"/>
        <v>否</v>
      </c>
      <c r="K112" s="286" t="str">
        <f t="shared" si="11"/>
        <v/>
      </c>
    </row>
    <row r="113" ht="36" hidden="1" customHeight="1" spans="1:11">
      <c r="A113" s="297">
        <v>2011009</v>
      </c>
      <c r="B113" s="298" t="s">
        <v>163</v>
      </c>
      <c r="C113" s="299">
        <v>0</v>
      </c>
      <c r="D113" s="299"/>
      <c r="E113" s="299"/>
      <c r="F113" s="260" t="str">
        <f t="shared" si="6"/>
        <v/>
      </c>
      <c r="G113" s="260" t="str">
        <f t="shared" si="7"/>
        <v/>
      </c>
      <c r="H113" s="296" t="str">
        <f t="shared" si="8"/>
        <v>否</v>
      </c>
      <c r="I113" s="301" t="str">
        <f t="shared" si="9"/>
        <v>否</v>
      </c>
      <c r="J113" s="286" t="str">
        <f t="shared" si="10"/>
        <v>否</v>
      </c>
      <c r="K113" s="286" t="str">
        <f t="shared" si="11"/>
        <v/>
      </c>
    </row>
    <row r="114" ht="35.1" customHeight="1" spans="1:11">
      <c r="A114" s="297">
        <v>2011010</v>
      </c>
      <c r="B114" s="298" t="s">
        <v>164</v>
      </c>
      <c r="C114" s="299">
        <v>5</v>
      </c>
      <c r="D114" s="299">
        <v>5</v>
      </c>
      <c r="E114" s="300"/>
      <c r="F114" s="260">
        <f t="shared" si="6"/>
        <v>0</v>
      </c>
      <c r="G114" s="260">
        <f t="shared" si="7"/>
        <v>0</v>
      </c>
      <c r="H114" s="296" t="str">
        <f t="shared" si="8"/>
        <v>是</v>
      </c>
      <c r="I114" s="301" t="str">
        <f t="shared" si="9"/>
        <v>否</v>
      </c>
      <c r="J114" s="286" t="str">
        <f t="shared" si="10"/>
        <v>否</v>
      </c>
      <c r="K114" s="372" t="str">
        <f t="shared" si="11"/>
        <v/>
      </c>
    </row>
    <row r="115" ht="35.1" customHeight="1" spans="1:11">
      <c r="A115" s="297">
        <v>2011011</v>
      </c>
      <c r="B115" s="298" t="s">
        <v>165</v>
      </c>
      <c r="C115" s="299">
        <v>0</v>
      </c>
      <c r="D115" s="299"/>
      <c r="E115" s="300">
        <v>40</v>
      </c>
      <c r="F115" s="260" t="str">
        <f t="shared" si="6"/>
        <v/>
      </c>
      <c r="G115" s="260" t="str">
        <f t="shared" si="7"/>
        <v/>
      </c>
      <c r="H115" s="296" t="str">
        <f t="shared" si="8"/>
        <v>是</v>
      </c>
      <c r="I115" s="301" t="str">
        <f t="shared" si="9"/>
        <v>否</v>
      </c>
      <c r="J115" s="286" t="str">
        <f t="shared" si="10"/>
        <v>否</v>
      </c>
      <c r="K115" s="372" t="str">
        <f t="shared" si="11"/>
        <v/>
      </c>
    </row>
    <row r="116" ht="36" hidden="1" customHeight="1" spans="1:11">
      <c r="A116" s="297">
        <v>2011012</v>
      </c>
      <c r="B116" s="298" t="s">
        <v>166</v>
      </c>
      <c r="C116" s="299">
        <v>0</v>
      </c>
      <c r="D116" s="299"/>
      <c r="E116" s="299"/>
      <c r="F116" s="260" t="str">
        <f t="shared" si="6"/>
        <v/>
      </c>
      <c r="G116" s="260" t="str">
        <f t="shared" si="7"/>
        <v/>
      </c>
      <c r="H116" s="296" t="str">
        <f t="shared" si="8"/>
        <v>否</v>
      </c>
      <c r="I116" s="301" t="str">
        <f t="shared" si="9"/>
        <v>否</v>
      </c>
      <c r="J116" s="286" t="str">
        <f t="shared" si="10"/>
        <v>否</v>
      </c>
      <c r="K116" s="286" t="str">
        <f t="shared" si="11"/>
        <v/>
      </c>
    </row>
    <row r="117" ht="35.1" customHeight="1" spans="1:11">
      <c r="A117" s="297">
        <v>2011050</v>
      </c>
      <c r="B117" s="298" t="s">
        <v>104</v>
      </c>
      <c r="C117" s="299">
        <v>0</v>
      </c>
      <c r="D117" s="299"/>
      <c r="E117" s="300">
        <v>15</v>
      </c>
      <c r="F117" s="260" t="str">
        <f t="shared" si="6"/>
        <v/>
      </c>
      <c r="G117" s="260" t="str">
        <f t="shared" si="7"/>
        <v/>
      </c>
      <c r="H117" s="296" t="str">
        <f t="shared" si="8"/>
        <v>是</v>
      </c>
      <c r="I117" s="301" t="str">
        <f t="shared" si="9"/>
        <v>否</v>
      </c>
      <c r="J117" s="286" t="str">
        <f t="shared" si="10"/>
        <v>否</v>
      </c>
      <c r="K117" s="372" t="str">
        <f t="shared" si="11"/>
        <v/>
      </c>
    </row>
    <row r="118" ht="35.1" customHeight="1" spans="1:11">
      <c r="A118" s="297">
        <v>2011099</v>
      </c>
      <c r="B118" s="298" t="s">
        <v>167</v>
      </c>
      <c r="C118" s="299">
        <v>40</v>
      </c>
      <c r="D118" s="299">
        <v>44</v>
      </c>
      <c r="E118" s="300">
        <v>49</v>
      </c>
      <c r="F118" s="260">
        <f t="shared" si="6"/>
        <v>1.225</v>
      </c>
      <c r="G118" s="260">
        <f t="shared" si="7"/>
        <v>1.11363636363636</v>
      </c>
      <c r="H118" s="296" t="str">
        <f t="shared" si="8"/>
        <v>是</v>
      </c>
      <c r="I118" s="301" t="str">
        <f t="shared" si="9"/>
        <v>否</v>
      </c>
      <c r="J118" s="286" t="str">
        <f t="shared" si="10"/>
        <v>否</v>
      </c>
      <c r="K118" s="372" t="str">
        <f t="shared" si="11"/>
        <v/>
      </c>
    </row>
    <row r="119" ht="35.1" customHeight="1" spans="1:11">
      <c r="A119" s="292">
        <v>20111</v>
      </c>
      <c r="B119" s="298" t="s">
        <v>168</v>
      </c>
      <c r="C119" s="304">
        <f>SUM(C120:C127)</f>
        <v>9220</v>
      </c>
      <c r="D119" s="304">
        <f>SUM(D120:D127)</f>
        <v>10306</v>
      </c>
      <c r="E119" s="304">
        <f>SUM(E120:E127)</f>
        <v>12918</v>
      </c>
      <c r="F119" s="260">
        <f t="shared" si="6"/>
        <v>1.40108459869848</v>
      </c>
      <c r="G119" s="260">
        <f t="shared" si="7"/>
        <v>1.25344459538133</v>
      </c>
      <c r="H119" s="296" t="str">
        <f t="shared" si="8"/>
        <v>是</v>
      </c>
      <c r="I119" s="301" t="str">
        <f t="shared" si="9"/>
        <v>是</v>
      </c>
      <c r="J119" s="286" t="str">
        <f t="shared" si="10"/>
        <v>否</v>
      </c>
      <c r="K119" s="372" t="str">
        <f t="shared" si="11"/>
        <v/>
      </c>
    </row>
    <row r="120" ht="35.1" customHeight="1" spans="1:11">
      <c r="A120" s="297">
        <v>2011101</v>
      </c>
      <c r="B120" s="298" t="s">
        <v>95</v>
      </c>
      <c r="C120" s="299">
        <v>7833</v>
      </c>
      <c r="D120" s="299">
        <v>8922</v>
      </c>
      <c r="E120" s="300">
        <v>10196</v>
      </c>
      <c r="F120" s="260">
        <f t="shared" si="6"/>
        <v>1.30167241159198</v>
      </c>
      <c r="G120" s="260">
        <f t="shared" si="7"/>
        <v>1.14279309571845</v>
      </c>
      <c r="H120" s="296" t="str">
        <f t="shared" si="8"/>
        <v>是</v>
      </c>
      <c r="I120" s="301" t="str">
        <f t="shared" si="9"/>
        <v>否</v>
      </c>
      <c r="J120" s="286" t="str">
        <f t="shared" si="10"/>
        <v>否</v>
      </c>
      <c r="K120" s="372" t="str">
        <f t="shared" si="11"/>
        <v/>
      </c>
    </row>
    <row r="121" ht="35.1" customHeight="1" spans="1:11">
      <c r="A121" s="297">
        <v>2011102</v>
      </c>
      <c r="B121" s="298" t="s">
        <v>96</v>
      </c>
      <c r="C121" s="299">
        <v>887</v>
      </c>
      <c r="D121" s="299">
        <v>986</v>
      </c>
      <c r="E121" s="300">
        <v>1239</v>
      </c>
      <c r="F121" s="260">
        <f t="shared" si="6"/>
        <v>1.39684329199549</v>
      </c>
      <c r="G121" s="260">
        <f t="shared" si="7"/>
        <v>1.25659229208925</v>
      </c>
      <c r="H121" s="296" t="str">
        <f t="shared" si="8"/>
        <v>是</v>
      </c>
      <c r="I121" s="301" t="str">
        <f t="shared" si="9"/>
        <v>否</v>
      </c>
      <c r="J121" s="286" t="str">
        <f t="shared" si="10"/>
        <v>否</v>
      </c>
      <c r="K121" s="372" t="str">
        <f t="shared" si="11"/>
        <v/>
      </c>
    </row>
    <row r="122" ht="36" hidden="1" customHeight="1" spans="1:11">
      <c r="A122" s="297">
        <v>2011103</v>
      </c>
      <c r="B122" s="298" t="s">
        <v>97</v>
      </c>
      <c r="C122" s="299">
        <v>0</v>
      </c>
      <c r="D122" s="299"/>
      <c r="E122" s="299">
        <v>0</v>
      </c>
      <c r="F122" s="260" t="str">
        <f t="shared" si="6"/>
        <v/>
      </c>
      <c r="G122" s="260" t="str">
        <f t="shared" si="7"/>
        <v/>
      </c>
      <c r="H122" s="296" t="str">
        <f t="shared" si="8"/>
        <v>否</v>
      </c>
      <c r="I122" s="301" t="str">
        <f t="shared" si="9"/>
        <v>否</v>
      </c>
      <c r="J122" s="286" t="str">
        <f t="shared" si="10"/>
        <v>否</v>
      </c>
      <c r="K122" s="286" t="str">
        <f t="shared" si="11"/>
        <v/>
      </c>
    </row>
    <row r="123" ht="35.1" customHeight="1" spans="1:11">
      <c r="A123" s="297">
        <v>2011104</v>
      </c>
      <c r="B123" s="298" t="s">
        <v>169</v>
      </c>
      <c r="C123" s="299">
        <v>5</v>
      </c>
      <c r="D123" s="299">
        <v>5</v>
      </c>
      <c r="E123" s="300">
        <v>0</v>
      </c>
      <c r="F123" s="260">
        <f t="shared" si="6"/>
        <v>0</v>
      </c>
      <c r="G123" s="260">
        <f t="shared" si="7"/>
        <v>0</v>
      </c>
      <c r="H123" s="296" t="str">
        <f t="shared" si="8"/>
        <v>是</v>
      </c>
      <c r="I123" s="301" t="str">
        <f t="shared" si="9"/>
        <v>否</v>
      </c>
      <c r="J123" s="286" t="str">
        <f t="shared" si="10"/>
        <v>否</v>
      </c>
      <c r="K123" s="372" t="str">
        <f t="shared" si="11"/>
        <v/>
      </c>
    </row>
    <row r="124" ht="36" hidden="1" customHeight="1" spans="1:11">
      <c r="A124" s="297">
        <v>2011105</v>
      </c>
      <c r="B124" s="298" t="s">
        <v>170</v>
      </c>
      <c r="C124" s="299">
        <v>0</v>
      </c>
      <c r="D124" s="299"/>
      <c r="E124" s="299">
        <v>0</v>
      </c>
      <c r="F124" s="260" t="str">
        <f t="shared" si="6"/>
        <v/>
      </c>
      <c r="G124" s="260" t="str">
        <f t="shared" si="7"/>
        <v/>
      </c>
      <c r="H124" s="296" t="str">
        <f t="shared" si="8"/>
        <v>否</v>
      </c>
      <c r="I124" s="301" t="str">
        <f t="shared" si="9"/>
        <v>否</v>
      </c>
      <c r="J124" s="286" t="str">
        <f t="shared" si="10"/>
        <v>否</v>
      </c>
      <c r="K124" s="286" t="str">
        <f t="shared" si="11"/>
        <v/>
      </c>
    </row>
    <row r="125" customFormat="1" ht="36" hidden="1" customHeight="1" spans="1:11">
      <c r="A125" s="297">
        <v>2011106</v>
      </c>
      <c r="B125" s="302" t="s">
        <v>171</v>
      </c>
      <c r="C125" s="299">
        <v>0</v>
      </c>
      <c r="D125" s="299"/>
      <c r="E125" s="299">
        <v>0</v>
      </c>
      <c r="F125" s="260" t="str">
        <f t="shared" si="6"/>
        <v/>
      </c>
      <c r="G125" s="260" t="str">
        <f t="shared" si="7"/>
        <v/>
      </c>
      <c r="H125" s="296" t="str">
        <f t="shared" si="8"/>
        <v>否</v>
      </c>
      <c r="I125" s="301" t="str">
        <f t="shared" si="9"/>
        <v>否</v>
      </c>
      <c r="J125" s="286" t="str">
        <f t="shared" si="10"/>
        <v>否</v>
      </c>
      <c r="K125" s="286" t="str">
        <f t="shared" si="11"/>
        <v/>
      </c>
    </row>
    <row r="126" ht="36" hidden="1" customHeight="1" spans="1:11">
      <c r="A126" s="297">
        <v>2011150</v>
      </c>
      <c r="B126" s="298" t="s">
        <v>104</v>
      </c>
      <c r="C126" s="299">
        <v>0</v>
      </c>
      <c r="D126" s="299"/>
      <c r="E126" s="299">
        <v>0</v>
      </c>
      <c r="F126" s="260" t="str">
        <f t="shared" si="6"/>
        <v/>
      </c>
      <c r="G126" s="260" t="str">
        <f t="shared" si="7"/>
        <v/>
      </c>
      <c r="H126" s="296" t="str">
        <f t="shared" si="8"/>
        <v>否</v>
      </c>
      <c r="I126" s="301" t="str">
        <f t="shared" si="9"/>
        <v>否</v>
      </c>
      <c r="J126" s="286" t="str">
        <f t="shared" si="10"/>
        <v>否</v>
      </c>
      <c r="K126" s="286" t="str">
        <f t="shared" si="11"/>
        <v/>
      </c>
    </row>
    <row r="127" ht="35.1" customHeight="1" spans="1:11">
      <c r="A127" s="297">
        <v>2011199</v>
      </c>
      <c r="B127" s="298" t="s">
        <v>172</v>
      </c>
      <c r="C127" s="299">
        <v>495</v>
      </c>
      <c r="D127" s="299">
        <v>393</v>
      </c>
      <c r="E127" s="300">
        <v>1483</v>
      </c>
      <c r="F127" s="260">
        <f t="shared" si="6"/>
        <v>2.9959595959596</v>
      </c>
      <c r="G127" s="260">
        <f t="shared" si="7"/>
        <v>3.7735368956743</v>
      </c>
      <c r="H127" s="296" t="str">
        <f t="shared" si="8"/>
        <v>是</v>
      </c>
      <c r="I127" s="301" t="str">
        <f t="shared" si="9"/>
        <v>否</v>
      </c>
      <c r="J127" s="286" t="str">
        <f t="shared" si="10"/>
        <v>否</v>
      </c>
      <c r="K127" s="372" t="str">
        <f t="shared" si="11"/>
        <v/>
      </c>
    </row>
    <row r="128" ht="35.1" customHeight="1" spans="1:11">
      <c r="A128" s="292">
        <v>20113</v>
      </c>
      <c r="B128" s="298" t="s">
        <v>173</v>
      </c>
      <c r="C128" s="304">
        <f>SUM(C129:C138)</f>
        <v>7275</v>
      </c>
      <c r="D128" s="304">
        <f>SUM(D129:D138)</f>
        <v>8054</v>
      </c>
      <c r="E128" s="304">
        <f>SUM(E129:E138)</f>
        <v>8582</v>
      </c>
      <c r="F128" s="260">
        <f t="shared" si="6"/>
        <v>1.17965635738832</v>
      </c>
      <c r="G128" s="260">
        <f t="shared" si="7"/>
        <v>1.065557486963</v>
      </c>
      <c r="H128" s="296" t="str">
        <f t="shared" si="8"/>
        <v>是</v>
      </c>
      <c r="I128" s="301" t="str">
        <f t="shared" si="9"/>
        <v>是</v>
      </c>
      <c r="J128" s="286" t="str">
        <f t="shared" si="10"/>
        <v>否</v>
      </c>
      <c r="K128" s="372" t="str">
        <f t="shared" si="11"/>
        <v/>
      </c>
    </row>
    <row r="129" ht="35.1" customHeight="1" spans="1:11">
      <c r="A129" s="297">
        <v>2011301</v>
      </c>
      <c r="B129" s="298" t="s">
        <v>95</v>
      </c>
      <c r="C129" s="299">
        <v>4228</v>
      </c>
      <c r="D129" s="299">
        <v>4621</v>
      </c>
      <c r="E129" s="300">
        <v>4866</v>
      </c>
      <c r="F129" s="260">
        <f t="shared" si="6"/>
        <v>1.15089877010407</v>
      </c>
      <c r="G129" s="260">
        <f t="shared" si="7"/>
        <v>1.0530188270937</v>
      </c>
      <c r="H129" s="296" t="str">
        <f t="shared" si="8"/>
        <v>是</v>
      </c>
      <c r="I129" s="301" t="str">
        <f t="shared" si="9"/>
        <v>否</v>
      </c>
      <c r="J129" s="286" t="str">
        <f t="shared" si="10"/>
        <v>否</v>
      </c>
      <c r="K129" s="372" t="str">
        <f t="shared" si="11"/>
        <v/>
      </c>
    </row>
    <row r="130" ht="35.1" customHeight="1" spans="1:11">
      <c r="A130" s="297">
        <v>2011302</v>
      </c>
      <c r="B130" s="298" t="s">
        <v>96</v>
      </c>
      <c r="C130" s="299">
        <v>265</v>
      </c>
      <c r="D130" s="299">
        <v>299</v>
      </c>
      <c r="E130" s="300">
        <v>427</v>
      </c>
      <c r="F130" s="260">
        <f t="shared" si="6"/>
        <v>1.61132075471698</v>
      </c>
      <c r="G130" s="260">
        <f t="shared" si="7"/>
        <v>1.42809364548495</v>
      </c>
      <c r="H130" s="296" t="str">
        <f t="shared" si="8"/>
        <v>是</v>
      </c>
      <c r="I130" s="301" t="str">
        <f t="shared" si="9"/>
        <v>否</v>
      </c>
      <c r="J130" s="286" t="str">
        <f t="shared" si="10"/>
        <v>否</v>
      </c>
      <c r="K130" s="372" t="str">
        <f t="shared" si="11"/>
        <v/>
      </c>
    </row>
    <row r="131" ht="36" hidden="1" customHeight="1" spans="1:11">
      <c r="A131" s="297">
        <v>2011303</v>
      </c>
      <c r="B131" s="298" t="s">
        <v>97</v>
      </c>
      <c r="C131" s="299">
        <v>0</v>
      </c>
      <c r="D131" s="299"/>
      <c r="E131" s="299">
        <v>0</v>
      </c>
      <c r="F131" s="260" t="str">
        <f t="shared" si="6"/>
        <v/>
      </c>
      <c r="G131" s="260" t="str">
        <f t="shared" si="7"/>
        <v/>
      </c>
      <c r="H131" s="296" t="str">
        <f t="shared" si="8"/>
        <v>否</v>
      </c>
      <c r="I131" s="301" t="str">
        <f t="shared" si="9"/>
        <v>否</v>
      </c>
      <c r="J131" s="286" t="str">
        <f t="shared" si="10"/>
        <v>否</v>
      </c>
      <c r="K131" s="286" t="str">
        <f t="shared" si="11"/>
        <v/>
      </c>
    </row>
    <row r="132" ht="36" hidden="1" customHeight="1" spans="1:11">
      <c r="A132" s="297">
        <v>2011304</v>
      </c>
      <c r="B132" s="298" t="s">
        <v>174</v>
      </c>
      <c r="C132" s="299">
        <v>0</v>
      </c>
      <c r="D132" s="299"/>
      <c r="E132" s="299">
        <v>0</v>
      </c>
      <c r="F132" s="260" t="str">
        <f t="shared" si="6"/>
        <v/>
      </c>
      <c r="G132" s="260" t="str">
        <f t="shared" si="7"/>
        <v/>
      </c>
      <c r="H132" s="296" t="str">
        <f t="shared" si="8"/>
        <v>否</v>
      </c>
      <c r="I132" s="301" t="str">
        <f t="shared" si="9"/>
        <v>否</v>
      </c>
      <c r="J132" s="286" t="str">
        <f t="shared" si="10"/>
        <v>否</v>
      </c>
      <c r="K132" s="286" t="str">
        <f t="shared" si="11"/>
        <v/>
      </c>
    </row>
    <row r="133" ht="35.1" customHeight="1" spans="1:11">
      <c r="A133" s="297">
        <v>2011305</v>
      </c>
      <c r="B133" s="298" t="s">
        <v>175</v>
      </c>
      <c r="C133" s="299">
        <v>50</v>
      </c>
      <c r="D133" s="299">
        <v>50</v>
      </c>
      <c r="E133" s="300">
        <v>10</v>
      </c>
      <c r="F133" s="260">
        <f t="shared" ref="F133:F196" si="12">IF(C133&lt;&gt;0,E133/C133,"")</f>
        <v>0.2</v>
      </c>
      <c r="G133" s="260">
        <f t="shared" ref="G133:G196" si="13">IF(D133&lt;&gt;0,E133/D133,"")</f>
        <v>0.2</v>
      </c>
      <c r="H133" s="296" t="str">
        <f t="shared" ref="H133:H196" si="14">IF(B133&lt;&gt;"",IF(SUM(C133:E133,K133)&lt;&gt;0,"是","否"),"是")</f>
        <v>是</v>
      </c>
      <c r="I133" s="301" t="str">
        <f t="shared" si="9"/>
        <v>否</v>
      </c>
      <c r="J133" s="286" t="str">
        <f t="shared" si="10"/>
        <v>否</v>
      </c>
      <c r="K133" s="372" t="str">
        <f t="shared" si="11"/>
        <v/>
      </c>
    </row>
    <row r="134" ht="36" hidden="1" customHeight="1" spans="1:11">
      <c r="A134" s="297">
        <v>2011306</v>
      </c>
      <c r="B134" s="298" t="s">
        <v>176</v>
      </c>
      <c r="C134" s="299">
        <v>0</v>
      </c>
      <c r="D134" s="299"/>
      <c r="E134" s="299">
        <v>0</v>
      </c>
      <c r="F134" s="260" t="str">
        <f t="shared" si="12"/>
        <v/>
      </c>
      <c r="G134" s="260" t="str">
        <f t="shared" si="13"/>
        <v/>
      </c>
      <c r="H134" s="296" t="str">
        <f t="shared" si="14"/>
        <v>否</v>
      </c>
      <c r="I134" s="301" t="str">
        <f t="shared" ref="I134:I197" si="15">IF(LEN(A134)&lt;=5,"是","否")</f>
        <v>否</v>
      </c>
      <c r="J134" s="286" t="str">
        <f t="shared" ref="J134:J197" si="16">IF(LEN(A134)=3,"是","否")</f>
        <v>否</v>
      </c>
      <c r="K134" s="286" t="str">
        <f t="shared" ref="K134:K197" si="17">IF(J134="是",1,"")</f>
        <v/>
      </c>
    </row>
    <row r="135" ht="36" hidden="1" customHeight="1" spans="1:11">
      <c r="A135" s="297">
        <v>2011307</v>
      </c>
      <c r="B135" s="298" t="s">
        <v>177</v>
      </c>
      <c r="C135" s="299">
        <v>0</v>
      </c>
      <c r="D135" s="299"/>
      <c r="E135" s="299">
        <v>0</v>
      </c>
      <c r="F135" s="260" t="str">
        <f t="shared" si="12"/>
        <v/>
      </c>
      <c r="G135" s="260" t="str">
        <f t="shared" si="13"/>
        <v/>
      </c>
      <c r="H135" s="296" t="str">
        <f t="shared" si="14"/>
        <v>否</v>
      </c>
      <c r="I135" s="301" t="str">
        <f t="shared" si="15"/>
        <v>否</v>
      </c>
      <c r="J135" s="286" t="str">
        <f t="shared" si="16"/>
        <v>否</v>
      </c>
      <c r="K135" s="286" t="str">
        <f t="shared" si="17"/>
        <v/>
      </c>
    </row>
    <row r="136" ht="35.1" customHeight="1" spans="1:11">
      <c r="A136" s="297">
        <v>2011308</v>
      </c>
      <c r="B136" s="298" t="s">
        <v>178</v>
      </c>
      <c r="C136" s="299">
        <v>578</v>
      </c>
      <c r="D136" s="299">
        <v>525</v>
      </c>
      <c r="E136" s="300">
        <v>544</v>
      </c>
      <c r="F136" s="260">
        <f t="shared" si="12"/>
        <v>0.941176470588235</v>
      </c>
      <c r="G136" s="260">
        <f t="shared" si="13"/>
        <v>1.03619047619048</v>
      </c>
      <c r="H136" s="296" t="str">
        <f t="shared" si="14"/>
        <v>是</v>
      </c>
      <c r="I136" s="301" t="str">
        <f t="shared" si="15"/>
        <v>否</v>
      </c>
      <c r="J136" s="286" t="str">
        <f t="shared" si="16"/>
        <v>否</v>
      </c>
      <c r="K136" s="372" t="str">
        <f t="shared" si="17"/>
        <v/>
      </c>
    </row>
    <row r="137" ht="35.1" customHeight="1" spans="1:11">
      <c r="A137" s="297">
        <v>2011350</v>
      </c>
      <c r="B137" s="298" t="s">
        <v>104</v>
      </c>
      <c r="C137" s="299">
        <v>423</v>
      </c>
      <c r="D137" s="299">
        <v>432</v>
      </c>
      <c r="E137" s="300">
        <v>523</v>
      </c>
      <c r="F137" s="260">
        <f t="shared" si="12"/>
        <v>1.23640661938534</v>
      </c>
      <c r="G137" s="260">
        <f t="shared" si="13"/>
        <v>1.21064814814815</v>
      </c>
      <c r="H137" s="296" t="str">
        <f t="shared" si="14"/>
        <v>是</v>
      </c>
      <c r="I137" s="301" t="str">
        <f t="shared" si="15"/>
        <v>否</v>
      </c>
      <c r="J137" s="286" t="str">
        <f t="shared" si="16"/>
        <v>否</v>
      </c>
      <c r="K137" s="372" t="str">
        <f t="shared" si="17"/>
        <v/>
      </c>
    </row>
    <row r="138" ht="35.1" customHeight="1" spans="1:11">
      <c r="A138" s="297">
        <v>2011399</v>
      </c>
      <c r="B138" s="298" t="s">
        <v>179</v>
      </c>
      <c r="C138" s="299">
        <v>1731</v>
      </c>
      <c r="D138" s="299">
        <v>2127</v>
      </c>
      <c r="E138" s="300">
        <v>2212</v>
      </c>
      <c r="F138" s="260">
        <f t="shared" si="12"/>
        <v>1.27787406123628</v>
      </c>
      <c r="G138" s="260">
        <f t="shared" si="13"/>
        <v>1.03996238834039</v>
      </c>
      <c r="H138" s="296" t="str">
        <f t="shared" si="14"/>
        <v>是</v>
      </c>
      <c r="I138" s="301" t="str">
        <f t="shared" si="15"/>
        <v>否</v>
      </c>
      <c r="J138" s="286" t="str">
        <f t="shared" si="16"/>
        <v>否</v>
      </c>
      <c r="K138" s="372" t="str">
        <f t="shared" si="17"/>
        <v/>
      </c>
    </row>
    <row r="139" ht="36" hidden="1" customHeight="1" spans="1:11">
      <c r="A139" s="292">
        <v>20114</v>
      </c>
      <c r="B139" s="298" t="s">
        <v>180</v>
      </c>
      <c r="C139" s="304">
        <f>SUM(C140:C150)</f>
        <v>0</v>
      </c>
      <c r="D139" s="304">
        <f>SUM(D140:D150)</f>
        <v>0</v>
      </c>
      <c r="E139" s="304">
        <f>SUM(E140:E150)</f>
        <v>0</v>
      </c>
      <c r="F139" s="260" t="str">
        <f t="shared" si="12"/>
        <v/>
      </c>
      <c r="G139" s="260" t="str">
        <f t="shared" si="13"/>
        <v/>
      </c>
      <c r="H139" s="296" t="str">
        <f t="shared" si="14"/>
        <v>否</v>
      </c>
      <c r="I139" s="301" t="str">
        <f t="shared" si="15"/>
        <v>是</v>
      </c>
      <c r="J139" s="286" t="str">
        <f t="shared" si="16"/>
        <v>否</v>
      </c>
      <c r="K139" s="286" t="str">
        <f t="shared" si="17"/>
        <v/>
      </c>
    </row>
    <row r="140" ht="36" hidden="1" customHeight="1" spans="1:11">
      <c r="A140" s="297">
        <v>2011401</v>
      </c>
      <c r="B140" s="298" t="s">
        <v>95</v>
      </c>
      <c r="C140" s="299"/>
      <c r="D140" s="299"/>
      <c r="E140" s="299"/>
      <c r="F140" s="260" t="str">
        <f t="shared" si="12"/>
        <v/>
      </c>
      <c r="G140" s="260" t="str">
        <f t="shared" si="13"/>
        <v/>
      </c>
      <c r="H140" s="296" t="str">
        <f t="shared" si="14"/>
        <v>否</v>
      </c>
      <c r="I140" s="301" t="str">
        <f t="shared" si="15"/>
        <v>否</v>
      </c>
      <c r="J140" s="286" t="str">
        <f t="shared" si="16"/>
        <v>否</v>
      </c>
      <c r="K140" s="286" t="str">
        <f t="shared" si="17"/>
        <v/>
      </c>
    </row>
    <row r="141" ht="36" hidden="1" customHeight="1" spans="1:11">
      <c r="A141" s="297">
        <v>2011402</v>
      </c>
      <c r="B141" s="298" t="s">
        <v>96</v>
      </c>
      <c r="C141" s="299"/>
      <c r="D141" s="299"/>
      <c r="E141" s="299"/>
      <c r="F141" s="260" t="str">
        <f t="shared" si="12"/>
        <v/>
      </c>
      <c r="G141" s="260" t="str">
        <f t="shared" si="13"/>
        <v/>
      </c>
      <c r="H141" s="296" t="str">
        <f t="shared" si="14"/>
        <v>否</v>
      </c>
      <c r="I141" s="301" t="str">
        <f t="shared" si="15"/>
        <v>否</v>
      </c>
      <c r="J141" s="286" t="str">
        <f t="shared" si="16"/>
        <v>否</v>
      </c>
      <c r="K141" s="286" t="str">
        <f t="shared" si="17"/>
        <v/>
      </c>
    </row>
    <row r="142" customFormat="1" ht="36" hidden="1" customHeight="1" spans="1:11">
      <c r="A142" s="297">
        <v>2011403</v>
      </c>
      <c r="B142" s="302" t="s">
        <v>97</v>
      </c>
      <c r="C142" s="299"/>
      <c r="D142" s="299"/>
      <c r="E142" s="299"/>
      <c r="F142" s="260" t="str">
        <f t="shared" si="12"/>
        <v/>
      </c>
      <c r="G142" s="260" t="str">
        <f t="shared" si="13"/>
        <v/>
      </c>
      <c r="H142" s="296" t="str">
        <f t="shared" si="14"/>
        <v>否</v>
      </c>
      <c r="I142" s="301" t="str">
        <f t="shared" si="15"/>
        <v>否</v>
      </c>
      <c r="J142" s="286" t="str">
        <f t="shared" si="16"/>
        <v>否</v>
      </c>
      <c r="K142" s="286" t="str">
        <f t="shared" si="17"/>
        <v/>
      </c>
    </row>
    <row r="143" customFormat="1" ht="36" hidden="1" customHeight="1" spans="1:11">
      <c r="A143" s="297">
        <v>2011404</v>
      </c>
      <c r="B143" s="302" t="s">
        <v>181</v>
      </c>
      <c r="C143" s="299"/>
      <c r="D143" s="299"/>
      <c r="E143" s="299"/>
      <c r="F143" s="260" t="str">
        <f t="shared" si="12"/>
        <v/>
      </c>
      <c r="G143" s="260" t="str">
        <f t="shared" si="13"/>
        <v/>
      </c>
      <c r="H143" s="296" t="str">
        <f t="shared" si="14"/>
        <v>否</v>
      </c>
      <c r="I143" s="301" t="str">
        <f t="shared" si="15"/>
        <v>否</v>
      </c>
      <c r="J143" s="286" t="str">
        <f t="shared" si="16"/>
        <v>否</v>
      </c>
      <c r="K143" s="286" t="str">
        <f t="shared" si="17"/>
        <v/>
      </c>
    </row>
    <row r="144" ht="36" hidden="1" customHeight="1" spans="1:11">
      <c r="A144" s="297">
        <v>2011405</v>
      </c>
      <c r="B144" s="298" t="s">
        <v>182</v>
      </c>
      <c r="C144" s="299"/>
      <c r="D144" s="299"/>
      <c r="E144" s="299"/>
      <c r="F144" s="260" t="str">
        <f t="shared" si="12"/>
        <v/>
      </c>
      <c r="G144" s="260" t="str">
        <f t="shared" si="13"/>
        <v/>
      </c>
      <c r="H144" s="296" t="str">
        <f t="shared" si="14"/>
        <v>否</v>
      </c>
      <c r="I144" s="301" t="str">
        <f t="shared" si="15"/>
        <v>否</v>
      </c>
      <c r="J144" s="286" t="str">
        <f t="shared" si="16"/>
        <v>否</v>
      </c>
      <c r="K144" s="286" t="str">
        <f t="shared" si="17"/>
        <v/>
      </c>
    </row>
    <row r="145" ht="36" hidden="1" customHeight="1" spans="1:11">
      <c r="A145" s="297">
        <v>2011406</v>
      </c>
      <c r="B145" s="298" t="s">
        <v>183</v>
      </c>
      <c r="C145" s="299"/>
      <c r="D145" s="299"/>
      <c r="E145" s="299"/>
      <c r="F145" s="260" t="str">
        <f t="shared" si="12"/>
        <v/>
      </c>
      <c r="G145" s="260" t="str">
        <f t="shared" si="13"/>
        <v/>
      </c>
      <c r="H145" s="296" t="str">
        <f t="shared" si="14"/>
        <v>否</v>
      </c>
      <c r="I145" s="301" t="str">
        <f t="shared" si="15"/>
        <v>否</v>
      </c>
      <c r="J145" s="286" t="str">
        <f t="shared" si="16"/>
        <v>否</v>
      </c>
      <c r="K145" s="286" t="str">
        <f t="shared" si="17"/>
        <v/>
      </c>
    </row>
    <row r="146" ht="36" hidden="1" customHeight="1" spans="1:11">
      <c r="A146" s="297">
        <v>2011407</v>
      </c>
      <c r="B146" s="298" t="s">
        <v>184</v>
      </c>
      <c r="C146" s="299"/>
      <c r="D146" s="299"/>
      <c r="E146" s="299"/>
      <c r="F146" s="260" t="str">
        <f t="shared" si="12"/>
        <v/>
      </c>
      <c r="G146" s="260" t="str">
        <f t="shared" si="13"/>
        <v/>
      </c>
      <c r="H146" s="296" t="str">
        <f t="shared" si="14"/>
        <v>否</v>
      </c>
      <c r="I146" s="301" t="str">
        <f t="shared" si="15"/>
        <v>否</v>
      </c>
      <c r="J146" s="286" t="str">
        <f t="shared" si="16"/>
        <v>否</v>
      </c>
      <c r="K146" s="286" t="str">
        <f t="shared" si="17"/>
        <v/>
      </c>
    </row>
    <row r="147" customFormat="1" ht="36" hidden="1" customHeight="1" spans="1:11">
      <c r="A147" s="297">
        <v>2011408</v>
      </c>
      <c r="B147" s="302" t="s">
        <v>185</v>
      </c>
      <c r="C147" s="299"/>
      <c r="D147" s="299"/>
      <c r="E147" s="299"/>
      <c r="F147" s="260" t="str">
        <f t="shared" si="12"/>
        <v/>
      </c>
      <c r="G147" s="260" t="str">
        <f t="shared" si="13"/>
        <v/>
      </c>
      <c r="H147" s="296" t="str">
        <f t="shared" si="14"/>
        <v>否</v>
      </c>
      <c r="I147" s="301" t="str">
        <f t="shared" si="15"/>
        <v>否</v>
      </c>
      <c r="J147" s="286" t="str">
        <f t="shared" si="16"/>
        <v>否</v>
      </c>
      <c r="K147" s="286" t="str">
        <f t="shared" si="17"/>
        <v/>
      </c>
    </row>
    <row r="148" ht="36" hidden="1" customHeight="1" spans="1:11">
      <c r="A148" s="297">
        <v>2011409</v>
      </c>
      <c r="B148" s="298" t="s">
        <v>186</v>
      </c>
      <c r="C148" s="299"/>
      <c r="D148" s="299"/>
      <c r="E148" s="299"/>
      <c r="F148" s="260" t="str">
        <f t="shared" si="12"/>
        <v/>
      </c>
      <c r="G148" s="260" t="str">
        <f t="shared" si="13"/>
        <v/>
      </c>
      <c r="H148" s="296" t="str">
        <f t="shared" si="14"/>
        <v>否</v>
      </c>
      <c r="I148" s="301" t="str">
        <f t="shared" si="15"/>
        <v>否</v>
      </c>
      <c r="J148" s="286" t="str">
        <f t="shared" si="16"/>
        <v>否</v>
      </c>
      <c r="K148" s="286" t="str">
        <f t="shared" si="17"/>
        <v/>
      </c>
    </row>
    <row r="149" ht="36" hidden="1" customHeight="1" spans="1:11">
      <c r="A149" s="297">
        <v>2011450</v>
      </c>
      <c r="B149" s="298" t="s">
        <v>104</v>
      </c>
      <c r="C149" s="299"/>
      <c r="D149" s="299"/>
      <c r="E149" s="299"/>
      <c r="F149" s="260" t="str">
        <f t="shared" si="12"/>
        <v/>
      </c>
      <c r="G149" s="260" t="str">
        <f t="shared" si="13"/>
        <v/>
      </c>
      <c r="H149" s="296" t="str">
        <f t="shared" si="14"/>
        <v>否</v>
      </c>
      <c r="I149" s="301" t="str">
        <f t="shared" si="15"/>
        <v>否</v>
      </c>
      <c r="J149" s="286" t="str">
        <f t="shared" si="16"/>
        <v>否</v>
      </c>
      <c r="K149" s="286" t="str">
        <f t="shared" si="17"/>
        <v/>
      </c>
    </row>
    <row r="150" ht="36" hidden="1" customHeight="1" spans="1:11">
      <c r="A150" s="297">
        <v>2011499</v>
      </c>
      <c r="B150" s="298" t="s">
        <v>187</v>
      </c>
      <c r="C150" s="299"/>
      <c r="D150" s="299"/>
      <c r="E150" s="299"/>
      <c r="F150" s="260" t="str">
        <f t="shared" si="12"/>
        <v/>
      </c>
      <c r="G150" s="260" t="str">
        <f t="shared" si="13"/>
        <v/>
      </c>
      <c r="H150" s="296" t="str">
        <f t="shared" si="14"/>
        <v>否</v>
      </c>
      <c r="I150" s="301" t="str">
        <f t="shared" si="15"/>
        <v>否</v>
      </c>
      <c r="J150" s="286" t="str">
        <f t="shared" si="16"/>
        <v>否</v>
      </c>
      <c r="K150" s="286" t="str">
        <f t="shared" si="17"/>
        <v/>
      </c>
    </row>
    <row r="151" ht="35.1" customHeight="1" spans="1:11">
      <c r="A151" s="292">
        <v>20115</v>
      </c>
      <c r="B151" s="298" t="s">
        <v>188</v>
      </c>
      <c r="C151" s="304">
        <f>SUM(C152:C160)</f>
        <v>6079</v>
      </c>
      <c r="D151" s="304">
        <f>SUM(D152:D160)</f>
        <v>6597</v>
      </c>
      <c r="E151" s="304">
        <f>SUM(E152:E160)</f>
        <v>6402</v>
      </c>
      <c r="F151" s="260">
        <f t="shared" si="12"/>
        <v>1.05313373910183</v>
      </c>
      <c r="G151" s="260">
        <f t="shared" si="13"/>
        <v>0.970441109595271</v>
      </c>
      <c r="H151" s="296" t="str">
        <f t="shared" si="14"/>
        <v>是</v>
      </c>
      <c r="I151" s="301" t="str">
        <f t="shared" si="15"/>
        <v>是</v>
      </c>
      <c r="J151" s="286" t="str">
        <f t="shared" si="16"/>
        <v>否</v>
      </c>
      <c r="K151" s="372" t="str">
        <f t="shared" si="17"/>
        <v/>
      </c>
    </row>
    <row r="152" ht="35.1" customHeight="1" spans="1:11">
      <c r="A152" s="297">
        <v>2011501</v>
      </c>
      <c r="B152" s="298" t="s">
        <v>95</v>
      </c>
      <c r="C152" s="299">
        <v>5543</v>
      </c>
      <c r="D152" s="299">
        <v>6102</v>
      </c>
      <c r="E152" s="300">
        <v>6001</v>
      </c>
      <c r="F152" s="260">
        <f t="shared" si="12"/>
        <v>1.08262673642432</v>
      </c>
      <c r="G152" s="260">
        <f t="shared" si="13"/>
        <v>0.983448049819731</v>
      </c>
      <c r="H152" s="296" t="str">
        <f t="shared" si="14"/>
        <v>是</v>
      </c>
      <c r="I152" s="301" t="str">
        <f t="shared" si="15"/>
        <v>否</v>
      </c>
      <c r="J152" s="286" t="str">
        <f t="shared" si="16"/>
        <v>否</v>
      </c>
      <c r="K152" s="372" t="str">
        <f t="shared" si="17"/>
        <v/>
      </c>
    </row>
    <row r="153" ht="35.1" customHeight="1" spans="1:11">
      <c r="A153" s="297">
        <v>2011502</v>
      </c>
      <c r="B153" s="298" t="s">
        <v>96</v>
      </c>
      <c r="C153" s="299">
        <v>68</v>
      </c>
      <c r="D153" s="299">
        <v>71</v>
      </c>
      <c r="E153" s="300">
        <v>137</v>
      </c>
      <c r="F153" s="260">
        <f t="shared" si="12"/>
        <v>2.01470588235294</v>
      </c>
      <c r="G153" s="260">
        <f t="shared" si="13"/>
        <v>1.92957746478873</v>
      </c>
      <c r="H153" s="296" t="str">
        <f t="shared" si="14"/>
        <v>是</v>
      </c>
      <c r="I153" s="301" t="str">
        <f t="shared" si="15"/>
        <v>否</v>
      </c>
      <c r="J153" s="286" t="str">
        <f t="shared" si="16"/>
        <v>否</v>
      </c>
      <c r="K153" s="372" t="str">
        <f t="shared" si="17"/>
        <v/>
      </c>
    </row>
    <row r="154" ht="36" hidden="1" customHeight="1" spans="1:11">
      <c r="A154" s="297">
        <v>2011503</v>
      </c>
      <c r="B154" s="298" t="s">
        <v>97</v>
      </c>
      <c r="C154" s="299">
        <v>0</v>
      </c>
      <c r="D154" s="299"/>
      <c r="E154" s="299"/>
      <c r="F154" s="260" t="str">
        <f t="shared" si="12"/>
        <v/>
      </c>
      <c r="G154" s="260" t="str">
        <f t="shared" si="13"/>
        <v/>
      </c>
      <c r="H154" s="296" t="str">
        <f t="shared" si="14"/>
        <v>否</v>
      </c>
      <c r="I154" s="301" t="str">
        <f t="shared" si="15"/>
        <v>否</v>
      </c>
      <c r="J154" s="286" t="str">
        <f t="shared" si="16"/>
        <v>否</v>
      </c>
      <c r="K154" s="286" t="str">
        <f t="shared" si="17"/>
        <v/>
      </c>
    </row>
    <row r="155" ht="35.1" customHeight="1" spans="1:11">
      <c r="A155" s="297">
        <v>2011504</v>
      </c>
      <c r="B155" s="298" t="s">
        <v>189</v>
      </c>
      <c r="C155" s="299">
        <v>125</v>
      </c>
      <c r="D155" s="299">
        <v>121</v>
      </c>
      <c r="E155" s="300">
        <v>35</v>
      </c>
      <c r="F155" s="260">
        <f t="shared" si="12"/>
        <v>0.28</v>
      </c>
      <c r="G155" s="260">
        <f t="shared" si="13"/>
        <v>0.289256198347107</v>
      </c>
      <c r="H155" s="296" t="str">
        <f t="shared" si="14"/>
        <v>是</v>
      </c>
      <c r="I155" s="301" t="str">
        <f t="shared" si="15"/>
        <v>否</v>
      </c>
      <c r="J155" s="286" t="str">
        <f t="shared" si="16"/>
        <v>否</v>
      </c>
      <c r="K155" s="372" t="str">
        <f t="shared" si="17"/>
        <v/>
      </c>
    </row>
    <row r="156" ht="35.1" customHeight="1" spans="1:11">
      <c r="A156" s="297">
        <v>2011505</v>
      </c>
      <c r="B156" s="298" t="s">
        <v>190</v>
      </c>
      <c r="C156" s="299">
        <v>137</v>
      </c>
      <c r="D156" s="299">
        <v>128</v>
      </c>
      <c r="E156" s="300">
        <v>19</v>
      </c>
      <c r="F156" s="260">
        <f t="shared" si="12"/>
        <v>0.138686131386861</v>
      </c>
      <c r="G156" s="260">
        <f t="shared" si="13"/>
        <v>0.1484375</v>
      </c>
      <c r="H156" s="296" t="str">
        <f t="shared" si="14"/>
        <v>是</v>
      </c>
      <c r="I156" s="301" t="str">
        <f t="shared" si="15"/>
        <v>否</v>
      </c>
      <c r="J156" s="286" t="str">
        <f t="shared" si="16"/>
        <v>否</v>
      </c>
      <c r="K156" s="372" t="str">
        <f t="shared" si="17"/>
        <v/>
      </c>
    </row>
    <row r="157" ht="35.1" customHeight="1" spans="1:11">
      <c r="A157" s="297">
        <v>2011506</v>
      </c>
      <c r="B157" s="298" t="s">
        <v>191</v>
      </c>
      <c r="C157" s="299">
        <v>19</v>
      </c>
      <c r="D157" s="299">
        <v>16</v>
      </c>
      <c r="E157" s="300">
        <v>6</v>
      </c>
      <c r="F157" s="260">
        <f t="shared" si="12"/>
        <v>0.315789473684211</v>
      </c>
      <c r="G157" s="260">
        <f t="shared" si="13"/>
        <v>0.375</v>
      </c>
      <c r="H157" s="296" t="str">
        <f t="shared" si="14"/>
        <v>是</v>
      </c>
      <c r="I157" s="301" t="str">
        <f t="shared" si="15"/>
        <v>否</v>
      </c>
      <c r="J157" s="286" t="str">
        <f t="shared" si="16"/>
        <v>否</v>
      </c>
      <c r="K157" s="372" t="str">
        <f t="shared" si="17"/>
        <v/>
      </c>
    </row>
    <row r="158" ht="35.1" customHeight="1" spans="1:11">
      <c r="A158" s="297">
        <v>2011507</v>
      </c>
      <c r="B158" s="298" t="s">
        <v>138</v>
      </c>
      <c r="C158" s="299">
        <v>2</v>
      </c>
      <c r="D158" s="299">
        <v>2</v>
      </c>
      <c r="E158" s="300"/>
      <c r="F158" s="260">
        <f t="shared" si="12"/>
        <v>0</v>
      </c>
      <c r="G158" s="260">
        <f t="shared" si="13"/>
        <v>0</v>
      </c>
      <c r="H158" s="296" t="str">
        <f t="shared" si="14"/>
        <v>是</v>
      </c>
      <c r="I158" s="301" t="str">
        <f t="shared" si="15"/>
        <v>否</v>
      </c>
      <c r="J158" s="286" t="str">
        <f t="shared" si="16"/>
        <v>否</v>
      </c>
      <c r="K158" s="372" t="str">
        <f t="shared" si="17"/>
        <v/>
      </c>
    </row>
    <row r="159" ht="35.1" customHeight="1" spans="1:11">
      <c r="A159" s="297">
        <v>2011550</v>
      </c>
      <c r="B159" s="298" t="s">
        <v>104</v>
      </c>
      <c r="C159" s="299">
        <v>37</v>
      </c>
      <c r="D159" s="299">
        <v>32</v>
      </c>
      <c r="E159" s="300">
        <v>46</v>
      </c>
      <c r="F159" s="260">
        <f t="shared" si="12"/>
        <v>1.24324324324324</v>
      </c>
      <c r="G159" s="260">
        <f t="shared" si="13"/>
        <v>1.4375</v>
      </c>
      <c r="H159" s="296" t="str">
        <f t="shared" si="14"/>
        <v>是</v>
      </c>
      <c r="I159" s="301" t="str">
        <f t="shared" si="15"/>
        <v>否</v>
      </c>
      <c r="J159" s="286" t="str">
        <f t="shared" si="16"/>
        <v>否</v>
      </c>
      <c r="K159" s="372" t="str">
        <f t="shared" si="17"/>
        <v/>
      </c>
    </row>
    <row r="160" ht="35.1" customHeight="1" spans="1:11">
      <c r="A160" s="297">
        <v>2011599</v>
      </c>
      <c r="B160" s="298" t="s">
        <v>192</v>
      </c>
      <c r="C160" s="299">
        <v>148</v>
      </c>
      <c r="D160" s="299">
        <v>125</v>
      </c>
      <c r="E160" s="300">
        <v>158</v>
      </c>
      <c r="F160" s="260">
        <f t="shared" si="12"/>
        <v>1.06756756756757</v>
      </c>
      <c r="G160" s="260">
        <f t="shared" si="13"/>
        <v>1.264</v>
      </c>
      <c r="H160" s="296" t="str">
        <f t="shared" si="14"/>
        <v>是</v>
      </c>
      <c r="I160" s="301" t="str">
        <f t="shared" si="15"/>
        <v>否</v>
      </c>
      <c r="J160" s="286" t="str">
        <f t="shared" si="16"/>
        <v>否</v>
      </c>
      <c r="K160" s="372" t="str">
        <f t="shared" si="17"/>
        <v/>
      </c>
    </row>
    <row r="161" ht="35.1" customHeight="1" spans="1:11">
      <c r="A161" s="292">
        <v>20117</v>
      </c>
      <c r="B161" s="298" t="s">
        <v>193</v>
      </c>
      <c r="C161" s="304">
        <f>SUM(C162:C173)</f>
        <v>874</v>
      </c>
      <c r="D161" s="304">
        <f>SUM(D162:D173)</f>
        <v>987</v>
      </c>
      <c r="E161" s="304">
        <f>SUM(E162:E173)</f>
        <v>940</v>
      </c>
      <c r="F161" s="260">
        <f t="shared" si="12"/>
        <v>1.07551487414188</v>
      </c>
      <c r="G161" s="260">
        <f t="shared" si="13"/>
        <v>0.952380952380952</v>
      </c>
      <c r="H161" s="296" t="str">
        <f t="shared" si="14"/>
        <v>是</v>
      </c>
      <c r="I161" s="301" t="str">
        <f t="shared" si="15"/>
        <v>是</v>
      </c>
      <c r="J161" s="286" t="str">
        <f t="shared" si="16"/>
        <v>否</v>
      </c>
      <c r="K161" s="372" t="str">
        <f t="shared" si="17"/>
        <v/>
      </c>
    </row>
    <row r="162" ht="35.1" customHeight="1" spans="1:11">
      <c r="A162" s="297">
        <v>2011701</v>
      </c>
      <c r="B162" s="298" t="s">
        <v>95</v>
      </c>
      <c r="C162" s="299">
        <v>711</v>
      </c>
      <c r="D162" s="299">
        <v>830</v>
      </c>
      <c r="E162" s="300">
        <v>783</v>
      </c>
      <c r="F162" s="260">
        <f t="shared" si="12"/>
        <v>1.10126582278481</v>
      </c>
      <c r="G162" s="260">
        <f t="shared" si="13"/>
        <v>0.943373493975904</v>
      </c>
      <c r="H162" s="296" t="str">
        <f t="shared" si="14"/>
        <v>是</v>
      </c>
      <c r="I162" s="301" t="str">
        <f t="shared" si="15"/>
        <v>否</v>
      </c>
      <c r="J162" s="286" t="str">
        <f t="shared" si="16"/>
        <v>否</v>
      </c>
      <c r="K162" s="372" t="str">
        <f t="shared" si="17"/>
        <v/>
      </c>
    </row>
    <row r="163" ht="35.1" customHeight="1" spans="1:11">
      <c r="A163" s="297">
        <v>2011702</v>
      </c>
      <c r="B163" s="298" t="s">
        <v>96</v>
      </c>
      <c r="C163" s="299">
        <v>0</v>
      </c>
      <c r="D163" s="299"/>
      <c r="E163" s="300">
        <v>29</v>
      </c>
      <c r="F163" s="260" t="str">
        <f t="shared" si="12"/>
        <v/>
      </c>
      <c r="G163" s="260" t="str">
        <f t="shared" si="13"/>
        <v/>
      </c>
      <c r="H163" s="296" t="str">
        <f t="shared" si="14"/>
        <v>是</v>
      </c>
      <c r="I163" s="301" t="str">
        <f t="shared" si="15"/>
        <v>否</v>
      </c>
      <c r="J163" s="286" t="str">
        <f t="shared" si="16"/>
        <v>否</v>
      </c>
      <c r="K163" s="372" t="str">
        <f t="shared" si="17"/>
        <v/>
      </c>
    </row>
    <row r="164" ht="36" hidden="1" customHeight="1" spans="1:11">
      <c r="A164" s="297">
        <v>2011703</v>
      </c>
      <c r="B164" s="298" t="s">
        <v>97</v>
      </c>
      <c r="C164" s="299">
        <v>0</v>
      </c>
      <c r="D164" s="299"/>
      <c r="E164" s="299"/>
      <c r="F164" s="260" t="str">
        <f t="shared" si="12"/>
        <v/>
      </c>
      <c r="G164" s="260" t="str">
        <f t="shared" si="13"/>
        <v/>
      </c>
      <c r="H164" s="296" t="str">
        <f t="shared" si="14"/>
        <v>否</v>
      </c>
      <c r="I164" s="301" t="str">
        <f t="shared" si="15"/>
        <v>否</v>
      </c>
      <c r="J164" s="286" t="str">
        <f t="shared" si="16"/>
        <v>否</v>
      </c>
      <c r="K164" s="286" t="str">
        <f t="shared" si="17"/>
        <v/>
      </c>
    </row>
    <row r="165" ht="36" hidden="1" customHeight="1" spans="1:11">
      <c r="A165" s="297">
        <v>2011704</v>
      </c>
      <c r="B165" s="298" t="s">
        <v>194</v>
      </c>
      <c r="C165" s="299">
        <v>0</v>
      </c>
      <c r="D165" s="299"/>
      <c r="E165" s="299"/>
      <c r="F165" s="260" t="str">
        <f t="shared" si="12"/>
        <v/>
      </c>
      <c r="G165" s="260" t="str">
        <f t="shared" si="13"/>
        <v/>
      </c>
      <c r="H165" s="296" t="str">
        <f t="shared" si="14"/>
        <v>否</v>
      </c>
      <c r="I165" s="301" t="str">
        <f t="shared" si="15"/>
        <v>否</v>
      </c>
      <c r="J165" s="286" t="str">
        <f t="shared" si="16"/>
        <v>否</v>
      </c>
      <c r="K165" s="286" t="str">
        <f t="shared" si="17"/>
        <v/>
      </c>
    </row>
    <row r="166" ht="36" hidden="1" customHeight="1" spans="1:11">
      <c r="A166" s="297">
        <v>2011705</v>
      </c>
      <c r="B166" s="298" t="s">
        <v>195</v>
      </c>
      <c r="C166" s="299">
        <v>0</v>
      </c>
      <c r="D166" s="299"/>
      <c r="E166" s="299"/>
      <c r="F166" s="260" t="str">
        <f t="shared" si="12"/>
        <v/>
      </c>
      <c r="G166" s="260" t="str">
        <f t="shared" si="13"/>
        <v/>
      </c>
      <c r="H166" s="296" t="str">
        <f t="shared" si="14"/>
        <v>否</v>
      </c>
      <c r="I166" s="301" t="str">
        <f t="shared" si="15"/>
        <v>否</v>
      </c>
      <c r="J166" s="286" t="str">
        <f t="shared" si="16"/>
        <v>否</v>
      </c>
      <c r="K166" s="286" t="str">
        <f t="shared" si="17"/>
        <v/>
      </c>
    </row>
    <row r="167" ht="35.1" customHeight="1" spans="1:11">
      <c r="A167" s="297">
        <v>2011706</v>
      </c>
      <c r="B167" s="298" t="s">
        <v>196</v>
      </c>
      <c r="C167" s="299">
        <v>148</v>
      </c>
      <c r="D167" s="299">
        <v>136</v>
      </c>
      <c r="E167" s="300">
        <v>98</v>
      </c>
      <c r="F167" s="260">
        <f t="shared" si="12"/>
        <v>0.662162162162162</v>
      </c>
      <c r="G167" s="260">
        <f t="shared" si="13"/>
        <v>0.720588235294118</v>
      </c>
      <c r="H167" s="296" t="str">
        <f t="shared" si="14"/>
        <v>是</v>
      </c>
      <c r="I167" s="301" t="str">
        <f t="shared" si="15"/>
        <v>否</v>
      </c>
      <c r="J167" s="286" t="str">
        <f t="shared" si="16"/>
        <v>否</v>
      </c>
      <c r="K167" s="372" t="str">
        <f t="shared" si="17"/>
        <v/>
      </c>
    </row>
    <row r="168" ht="35.1" customHeight="1" spans="1:11">
      <c r="A168" s="297">
        <v>2011707</v>
      </c>
      <c r="B168" s="298" t="s">
        <v>197</v>
      </c>
      <c r="C168" s="299">
        <v>10</v>
      </c>
      <c r="D168" s="299">
        <v>10</v>
      </c>
      <c r="E168" s="300">
        <v>20</v>
      </c>
      <c r="F168" s="260">
        <f t="shared" si="12"/>
        <v>2</v>
      </c>
      <c r="G168" s="260">
        <f t="shared" si="13"/>
        <v>2</v>
      </c>
      <c r="H168" s="296" t="str">
        <f t="shared" si="14"/>
        <v>是</v>
      </c>
      <c r="I168" s="301" t="str">
        <f t="shared" si="15"/>
        <v>否</v>
      </c>
      <c r="J168" s="286" t="str">
        <f t="shared" si="16"/>
        <v>否</v>
      </c>
      <c r="K168" s="372" t="str">
        <f t="shared" si="17"/>
        <v/>
      </c>
    </row>
    <row r="169" ht="35.1" customHeight="1" spans="1:11">
      <c r="A169" s="297">
        <v>2011708</v>
      </c>
      <c r="B169" s="298" t="s">
        <v>198</v>
      </c>
      <c r="C169" s="299">
        <v>0</v>
      </c>
      <c r="D169" s="299"/>
      <c r="E169" s="300">
        <v>10</v>
      </c>
      <c r="F169" s="260" t="str">
        <f t="shared" si="12"/>
        <v/>
      </c>
      <c r="G169" s="260" t="str">
        <f t="shared" si="13"/>
        <v/>
      </c>
      <c r="H169" s="296" t="str">
        <f t="shared" si="14"/>
        <v>是</v>
      </c>
      <c r="I169" s="301" t="str">
        <f t="shared" si="15"/>
        <v>否</v>
      </c>
      <c r="J169" s="286" t="str">
        <f t="shared" si="16"/>
        <v>否</v>
      </c>
      <c r="K169" s="372" t="str">
        <f t="shared" si="17"/>
        <v/>
      </c>
    </row>
    <row r="170" ht="36" hidden="1" customHeight="1" spans="1:11">
      <c r="A170" s="297">
        <v>2011709</v>
      </c>
      <c r="B170" s="298" t="s">
        <v>199</v>
      </c>
      <c r="C170" s="299">
        <v>0</v>
      </c>
      <c r="D170" s="299"/>
      <c r="E170" s="299"/>
      <c r="F170" s="260" t="str">
        <f t="shared" si="12"/>
        <v/>
      </c>
      <c r="G170" s="260" t="str">
        <f t="shared" si="13"/>
        <v/>
      </c>
      <c r="H170" s="296" t="str">
        <f t="shared" si="14"/>
        <v>否</v>
      </c>
      <c r="I170" s="301" t="str">
        <f t="shared" si="15"/>
        <v>否</v>
      </c>
      <c r="J170" s="286" t="str">
        <f t="shared" si="16"/>
        <v>否</v>
      </c>
      <c r="K170" s="286" t="str">
        <f t="shared" si="17"/>
        <v/>
      </c>
    </row>
    <row r="171" ht="36" hidden="1" customHeight="1" spans="1:11">
      <c r="A171" s="297">
        <v>2011710</v>
      </c>
      <c r="B171" s="298" t="s">
        <v>138</v>
      </c>
      <c r="C171" s="299">
        <v>0</v>
      </c>
      <c r="D171" s="299"/>
      <c r="E171" s="299"/>
      <c r="F171" s="260" t="str">
        <f t="shared" si="12"/>
        <v/>
      </c>
      <c r="G171" s="260" t="str">
        <f t="shared" si="13"/>
        <v/>
      </c>
      <c r="H171" s="296" t="str">
        <f t="shared" si="14"/>
        <v>否</v>
      </c>
      <c r="I171" s="301" t="str">
        <f t="shared" si="15"/>
        <v>否</v>
      </c>
      <c r="J171" s="286" t="str">
        <f t="shared" si="16"/>
        <v>否</v>
      </c>
      <c r="K171" s="286" t="str">
        <f t="shared" si="17"/>
        <v/>
      </c>
    </row>
    <row r="172" ht="36" hidden="1" customHeight="1" spans="1:11">
      <c r="A172" s="297">
        <v>2011750</v>
      </c>
      <c r="B172" s="298" t="s">
        <v>104</v>
      </c>
      <c r="C172" s="299">
        <v>0</v>
      </c>
      <c r="D172" s="299"/>
      <c r="E172" s="299"/>
      <c r="F172" s="260" t="str">
        <f t="shared" si="12"/>
        <v/>
      </c>
      <c r="G172" s="260" t="str">
        <f t="shared" si="13"/>
        <v/>
      </c>
      <c r="H172" s="296" t="str">
        <f t="shared" si="14"/>
        <v>否</v>
      </c>
      <c r="I172" s="301" t="str">
        <f t="shared" si="15"/>
        <v>否</v>
      </c>
      <c r="J172" s="286" t="str">
        <f t="shared" si="16"/>
        <v>否</v>
      </c>
      <c r="K172" s="286" t="str">
        <f t="shared" si="17"/>
        <v/>
      </c>
    </row>
    <row r="173" ht="35.1" customHeight="1" spans="1:11">
      <c r="A173" s="297">
        <v>2011799</v>
      </c>
      <c r="B173" s="298" t="s">
        <v>200</v>
      </c>
      <c r="C173" s="299">
        <v>5</v>
      </c>
      <c r="D173" s="299">
        <v>11</v>
      </c>
      <c r="E173" s="300"/>
      <c r="F173" s="260">
        <f t="shared" si="12"/>
        <v>0</v>
      </c>
      <c r="G173" s="260">
        <f t="shared" si="13"/>
        <v>0</v>
      </c>
      <c r="H173" s="296" t="str">
        <f t="shared" si="14"/>
        <v>是</v>
      </c>
      <c r="I173" s="301" t="str">
        <f t="shared" si="15"/>
        <v>否</v>
      </c>
      <c r="J173" s="286" t="str">
        <f t="shared" si="16"/>
        <v>否</v>
      </c>
      <c r="K173" s="372" t="str">
        <f t="shared" si="17"/>
        <v/>
      </c>
    </row>
    <row r="174" ht="35.1" customHeight="1" spans="1:11">
      <c r="A174" s="292">
        <v>20123</v>
      </c>
      <c r="B174" s="298" t="s">
        <v>201</v>
      </c>
      <c r="C174" s="304">
        <f>SUM(C175:C180)</f>
        <v>3057</v>
      </c>
      <c r="D174" s="304">
        <f>SUM(D175:D180)</f>
        <v>3230</v>
      </c>
      <c r="E174" s="304">
        <f>SUM(E175:E180)</f>
        <v>6056</v>
      </c>
      <c r="F174" s="260">
        <f t="shared" si="12"/>
        <v>1.98102715080144</v>
      </c>
      <c r="G174" s="260">
        <f t="shared" si="13"/>
        <v>1.8749226006192</v>
      </c>
      <c r="H174" s="296" t="str">
        <f t="shared" si="14"/>
        <v>是</v>
      </c>
      <c r="I174" s="301" t="str">
        <f t="shared" si="15"/>
        <v>是</v>
      </c>
      <c r="J174" s="286" t="str">
        <f t="shared" si="16"/>
        <v>否</v>
      </c>
      <c r="K174" s="372" t="str">
        <f t="shared" si="17"/>
        <v/>
      </c>
    </row>
    <row r="175" ht="35.1" customHeight="1" spans="1:11">
      <c r="A175" s="297">
        <v>2012301</v>
      </c>
      <c r="B175" s="298" t="s">
        <v>95</v>
      </c>
      <c r="C175" s="299">
        <v>923</v>
      </c>
      <c r="D175" s="299">
        <v>1031</v>
      </c>
      <c r="E175" s="300">
        <v>1057</v>
      </c>
      <c r="F175" s="260">
        <f t="shared" si="12"/>
        <v>1.14517876489707</v>
      </c>
      <c r="G175" s="260">
        <f t="shared" si="13"/>
        <v>1.02521823472357</v>
      </c>
      <c r="H175" s="296" t="str">
        <f t="shared" si="14"/>
        <v>是</v>
      </c>
      <c r="I175" s="301" t="str">
        <f t="shared" si="15"/>
        <v>否</v>
      </c>
      <c r="J175" s="286" t="str">
        <f t="shared" si="16"/>
        <v>否</v>
      </c>
      <c r="K175" s="372" t="str">
        <f t="shared" si="17"/>
        <v/>
      </c>
    </row>
    <row r="176" ht="35.1" customHeight="1" spans="1:11">
      <c r="A176" s="297">
        <v>2012302</v>
      </c>
      <c r="B176" s="298" t="s">
        <v>96</v>
      </c>
      <c r="C176" s="299">
        <v>150</v>
      </c>
      <c r="D176" s="299">
        <v>165</v>
      </c>
      <c r="E176" s="300">
        <v>303</v>
      </c>
      <c r="F176" s="260">
        <f t="shared" si="12"/>
        <v>2.02</v>
      </c>
      <c r="G176" s="260">
        <f t="shared" si="13"/>
        <v>1.83636363636364</v>
      </c>
      <c r="H176" s="296" t="str">
        <f t="shared" si="14"/>
        <v>是</v>
      </c>
      <c r="I176" s="301" t="str">
        <f t="shared" si="15"/>
        <v>否</v>
      </c>
      <c r="J176" s="286" t="str">
        <f t="shared" si="16"/>
        <v>否</v>
      </c>
      <c r="K176" s="372" t="str">
        <f t="shared" si="17"/>
        <v/>
      </c>
    </row>
    <row r="177" ht="36" hidden="1" customHeight="1" spans="1:11">
      <c r="A177" s="297">
        <v>2012303</v>
      </c>
      <c r="B177" s="298" t="s">
        <v>97</v>
      </c>
      <c r="C177" s="299">
        <v>0</v>
      </c>
      <c r="D177" s="299"/>
      <c r="E177" s="299">
        <v>0</v>
      </c>
      <c r="F177" s="260" t="str">
        <f t="shared" si="12"/>
        <v/>
      </c>
      <c r="G177" s="260" t="str">
        <f t="shared" si="13"/>
        <v/>
      </c>
      <c r="H177" s="296" t="str">
        <f t="shared" si="14"/>
        <v>否</v>
      </c>
      <c r="I177" s="301" t="str">
        <f t="shared" si="15"/>
        <v>否</v>
      </c>
      <c r="J177" s="286" t="str">
        <f t="shared" si="16"/>
        <v>否</v>
      </c>
      <c r="K177" s="286" t="str">
        <f t="shared" si="17"/>
        <v/>
      </c>
    </row>
    <row r="178" ht="35.1" customHeight="1" spans="1:11">
      <c r="A178" s="297">
        <v>2012304</v>
      </c>
      <c r="B178" s="298" t="s">
        <v>202</v>
      </c>
      <c r="C178" s="299">
        <v>413</v>
      </c>
      <c r="D178" s="299">
        <v>393</v>
      </c>
      <c r="E178" s="300">
        <v>489</v>
      </c>
      <c r="F178" s="260">
        <f t="shared" si="12"/>
        <v>1.18401937046005</v>
      </c>
      <c r="G178" s="260">
        <f t="shared" si="13"/>
        <v>1.24427480916031</v>
      </c>
      <c r="H178" s="296" t="str">
        <f t="shared" si="14"/>
        <v>是</v>
      </c>
      <c r="I178" s="301" t="str">
        <f t="shared" si="15"/>
        <v>否</v>
      </c>
      <c r="J178" s="286" t="str">
        <f t="shared" si="16"/>
        <v>否</v>
      </c>
      <c r="K178" s="372" t="str">
        <f t="shared" si="17"/>
        <v/>
      </c>
    </row>
    <row r="179" ht="35.1" customHeight="1" spans="1:11">
      <c r="A179" s="297">
        <v>2012350</v>
      </c>
      <c r="B179" s="298" t="s">
        <v>104</v>
      </c>
      <c r="C179" s="299">
        <v>5</v>
      </c>
      <c r="D179" s="299">
        <v>9</v>
      </c>
      <c r="E179" s="300">
        <v>10</v>
      </c>
      <c r="F179" s="260">
        <f t="shared" si="12"/>
        <v>2</v>
      </c>
      <c r="G179" s="260">
        <f t="shared" si="13"/>
        <v>1.11111111111111</v>
      </c>
      <c r="H179" s="296" t="str">
        <f t="shared" si="14"/>
        <v>是</v>
      </c>
      <c r="I179" s="301" t="str">
        <f t="shared" si="15"/>
        <v>否</v>
      </c>
      <c r="J179" s="286" t="str">
        <f t="shared" si="16"/>
        <v>否</v>
      </c>
      <c r="K179" s="372" t="str">
        <f t="shared" si="17"/>
        <v/>
      </c>
    </row>
    <row r="180" ht="35.1" customHeight="1" spans="1:11">
      <c r="A180" s="297">
        <v>2012399</v>
      </c>
      <c r="B180" s="298" t="s">
        <v>203</v>
      </c>
      <c r="C180" s="299">
        <v>1566</v>
      </c>
      <c r="D180" s="299">
        <v>1632</v>
      </c>
      <c r="E180" s="300">
        <v>4197</v>
      </c>
      <c r="F180" s="260">
        <f t="shared" si="12"/>
        <v>2.68007662835249</v>
      </c>
      <c r="G180" s="260">
        <f t="shared" si="13"/>
        <v>2.57169117647059</v>
      </c>
      <c r="H180" s="296" t="str">
        <f t="shared" si="14"/>
        <v>是</v>
      </c>
      <c r="I180" s="301" t="str">
        <f t="shared" si="15"/>
        <v>否</v>
      </c>
      <c r="J180" s="286" t="str">
        <f t="shared" si="16"/>
        <v>否</v>
      </c>
      <c r="K180" s="372" t="str">
        <f t="shared" si="17"/>
        <v/>
      </c>
    </row>
    <row r="181" ht="35.1" customHeight="1" spans="1:11">
      <c r="A181" s="292">
        <v>20124</v>
      </c>
      <c r="B181" s="298" t="s">
        <v>204</v>
      </c>
      <c r="C181" s="304">
        <f>SUM(C182:C187)</f>
        <v>317</v>
      </c>
      <c r="D181" s="304">
        <f>SUM(D182:D187)</f>
        <v>332</v>
      </c>
      <c r="E181" s="304">
        <f>SUM(E182:E187)</f>
        <v>281</v>
      </c>
      <c r="F181" s="260">
        <f t="shared" si="12"/>
        <v>0.886435331230284</v>
      </c>
      <c r="G181" s="260">
        <f t="shared" si="13"/>
        <v>0.846385542168675</v>
      </c>
      <c r="H181" s="296" t="str">
        <f t="shared" si="14"/>
        <v>是</v>
      </c>
      <c r="I181" s="301" t="str">
        <f t="shared" si="15"/>
        <v>是</v>
      </c>
      <c r="J181" s="286" t="str">
        <f t="shared" si="16"/>
        <v>否</v>
      </c>
      <c r="K181" s="372" t="str">
        <f t="shared" si="17"/>
        <v/>
      </c>
    </row>
    <row r="182" ht="35.1" customHeight="1" spans="1:11">
      <c r="A182" s="297">
        <v>2012401</v>
      </c>
      <c r="B182" s="298" t="s">
        <v>95</v>
      </c>
      <c r="C182" s="299">
        <v>136</v>
      </c>
      <c r="D182" s="299">
        <v>145</v>
      </c>
      <c r="E182" s="300">
        <v>164</v>
      </c>
      <c r="F182" s="260">
        <f t="shared" si="12"/>
        <v>1.20588235294118</v>
      </c>
      <c r="G182" s="260">
        <f t="shared" si="13"/>
        <v>1.13103448275862</v>
      </c>
      <c r="H182" s="296" t="str">
        <f t="shared" si="14"/>
        <v>是</v>
      </c>
      <c r="I182" s="301" t="str">
        <f t="shared" si="15"/>
        <v>否</v>
      </c>
      <c r="J182" s="286" t="str">
        <f t="shared" si="16"/>
        <v>否</v>
      </c>
      <c r="K182" s="372" t="str">
        <f t="shared" si="17"/>
        <v/>
      </c>
    </row>
    <row r="183" ht="35.1" customHeight="1" spans="1:11">
      <c r="A183" s="297">
        <v>2012402</v>
      </c>
      <c r="B183" s="298" t="s">
        <v>96</v>
      </c>
      <c r="C183" s="299">
        <v>28</v>
      </c>
      <c r="D183" s="299">
        <v>31</v>
      </c>
      <c r="E183" s="300">
        <v>30</v>
      </c>
      <c r="F183" s="260">
        <f t="shared" si="12"/>
        <v>1.07142857142857</v>
      </c>
      <c r="G183" s="260">
        <f t="shared" si="13"/>
        <v>0.967741935483871</v>
      </c>
      <c r="H183" s="296" t="str">
        <f t="shared" si="14"/>
        <v>是</v>
      </c>
      <c r="I183" s="301" t="str">
        <f t="shared" si="15"/>
        <v>否</v>
      </c>
      <c r="J183" s="286" t="str">
        <f t="shared" si="16"/>
        <v>否</v>
      </c>
      <c r="K183" s="372" t="str">
        <f t="shared" si="17"/>
        <v/>
      </c>
    </row>
    <row r="184" ht="36" hidden="1" customHeight="1" spans="1:11">
      <c r="A184" s="297">
        <v>2012403</v>
      </c>
      <c r="B184" s="298" t="s">
        <v>97</v>
      </c>
      <c r="C184" s="299">
        <v>0</v>
      </c>
      <c r="D184" s="299"/>
      <c r="E184" s="299"/>
      <c r="F184" s="260" t="str">
        <f t="shared" si="12"/>
        <v/>
      </c>
      <c r="G184" s="260" t="str">
        <f t="shared" si="13"/>
        <v/>
      </c>
      <c r="H184" s="296" t="str">
        <f t="shared" si="14"/>
        <v>否</v>
      </c>
      <c r="I184" s="301" t="str">
        <f t="shared" si="15"/>
        <v>否</v>
      </c>
      <c r="J184" s="286" t="str">
        <f t="shared" si="16"/>
        <v>否</v>
      </c>
      <c r="K184" s="286" t="str">
        <f t="shared" si="17"/>
        <v/>
      </c>
    </row>
    <row r="185" ht="35.1" customHeight="1" spans="1:11">
      <c r="A185" s="297">
        <v>2012404</v>
      </c>
      <c r="B185" s="298" t="s">
        <v>205</v>
      </c>
      <c r="C185" s="299">
        <v>57</v>
      </c>
      <c r="D185" s="299">
        <v>60</v>
      </c>
      <c r="E185" s="300">
        <v>43</v>
      </c>
      <c r="F185" s="260">
        <f t="shared" si="12"/>
        <v>0.754385964912281</v>
      </c>
      <c r="G185" s="260">
        <f t="shared" si="13"/>
        <v>0.716666666666667</v>
      </c>
      <c r="H185" s="296" t="str">
        <f t="shared" si="14"/>
        <v>是</v>
      </c>
      <c r="I185" s="301" t="str">
        <f t="shared" si="15"/>
        <v>否</v>
      </c>
      <c r="J185" s="286" t="str">
        <f t="shared" si="16"/>
        <v>否</v>
      </c>
      <c r="K185" s="372" t="str">
        <f t="shared" si="17"/>
        <v/>
      </c>
    </row>
    <row r="186" ht="36" hidden="1" customHeight="1" spans="1:11">
      <c r="A186" s="297">
        <v>2012450</v>
      </c>
      <c r="B186" s="298" t="s">
        <v>104</v>
      </c>
      <c r="C186" s="299">
        <v>0</v>
      </c>
      <c r="D186" s="299"/>
      <c r="E186" s="299"/>
      <c r="F186" s="260" t="str">
        <f t="shared" si="12"/>
        <v/>
      </c>
      <c r="G186" s="260" t="str">
        <f t="shared" si="13"/>
        <v/>
      </c>
      <c r="H186" s="296" t="str">
        <f t="shared" si="14"/>
        <v>否</v>
      </c>
      <c r="I186" s="301" t="str">
        <f t="shared" si="15"/>
        <v>否</v>
      </c>
      <c r="J186" s="286" t="str">
        <f t="shared" si="16"/>
        <v>否</v>
      </c>
      <c r="K186" s="286" t="str">
        <f t="shared" si="17"/>
        <v/>
      </c>
    </row>
    <row r="187" ht="35.1" customHeight="1" spans="1:11">
      <c r="A187" s="297">
        <v>2012499</v>
      </c>
      <c r="B187" s="298" t="s">
        <v>206</v>
      </c>
      <c r="C187" s="299">
        <v>96</v>
      </c>
      <c r="D187" s="299">
        <v>96</v>
      </c>
      <c r="E187" s="300">
        <v>44</v>
      </c>
      <c r="F187" s="260">
        <f t="shared" si="12"/>
        <v>0.458333333333333</v>
      </c>
      <c r="G187" s="260">
        <f t="shared" si="13"/>
        <v>0.458333333333333</v>
      </c>
      <c r="H187" s="296" t="str">
        <f t="shared" si="14"/>
        <v>是</v>
      </c>
      <c r="I187" s="301" t="str">
        <f t="shared" si="15"/>
        <v>否</v>
      </c>
      <c r="J187" s="286" t="str">
        <f t="shared" si="16"/>
        <v>否</v>
      </c>
      <c r="K187" s="372" t="str">
        <f t="shared" si="17"/>
        <v/>
      </c>
    </row>
    <row r="188" ht="35.1" customHeight="1" spans="1:11">
      <c r="A188" s="292">
        <v>20125</v>
      </c>
      <c r="B188" s="298" t="s">
        <v>207</v>
      </c>
      <c r="C188" s="304">
        <f>SUM(C189:C196)</f>
        <v>1444</v>
      </c>
      <c r="D188" s="304">
        <f>SUM(D189:D196)</f>
        <v>1598</v>
      </c>
      <c r="E188" s="304">
        <f>SUM(E189:E196)</f>
        <v>1492</v>
      </c>
      <c r="F188" s="260">
        <f t="shared" si="12"/>
        <v>1.03324099722992</v>
      </c>
      <c r="G188" s="260">
        <f t="shared" si="13"/>
        <v>0.933667083854819</v>
      </c>
      <c r="H188" s="296" t="str">
        <f t="shared" si="14"/>
        <v>是</v>
      </c>
      <c r="I188" s="301" t="str">
        <f t="shared" si="15"/>
        <v>是</v>
      </c>
      <c r="J188" s="286" t="str">
        <f t="shared" si="16"/>
        <v>否</v>
      </c>
      <c r="K188" s="372" t="str">
        <f t="shared" si="17"/>
        <v/>
      </c>
    </row>
    <row r="189" ht="35.1" customHeight="1" spans="1:11">
      <c r="A189" s="297">
        <v>2012501</v>
      </c>
      <c r="B189" s="298" t="s">
        <v>95</v>
      </c>
      <c r="C189" s="299">
        <v>539</v>
      </c>
      <c r="D189" s="299">
        <v>638</v>
      </c>
      <c r="E189" s="300">
        <v>603</v>
      </c>
      <c r="F189" s="260">
        <f t="shared" si="12"/>
        <v>1.11873840445269</v>
      </c>
      <c r="G189" s="260">
        <f t="shared" si="13"/>
        <v>0.945141065830721</v>
      </c>
      <c r="H189" s="296" t="str">
        <f t="shared" si="14"/>
        <v>是</v>
      </c>
      <c r="I189" s="301" t="str">
        <f t="shared" si="15"/>
        <v>否</v>
      </c>
      <c r="J189" s="286" t="str">
        <f t="shared" si="16"/>
        <v>否</v>
      </c>
      <c r="K189" s="372" t="str">
        <f t="shared" si="17"/>
        <v/>
      </c>
    </row>
    <row r="190" ht="35.1" customHeight="1" spans="1:11">
      <c r="A190" s="297">
        <v>2012502</v>
      </c>
      <c r="B190" s="298" t="s">
        <v>96</v>
      </c>
      <c r="C190" s="299">
        <v>10</v>
      </c>
      <c r="D190" s="299">
        <v>10</v>
      </c>
      <c r="E190" s="300">
        <v>9</v>
      </c>
      <c r="F190" s="260">
        <f t="shared" si="12"/>
        <v>0.9</v>
      </c>
      <c r="G190" s="260">
        <f t="shared" si="13"/>
        <v>0.9</v>
      </c>
      <c r="H190" s="296" t="str">
        <f t="shared" si="14"/>
        <v>是</v>
      </c>
      <c r="I190" s="301" t="str">
        <f t="shared" si="15"/>
        <v>否</v>
      </c>
      <c r="J190" s="286" t="str">
        <f t="shared" si="16"/>
        <v>否</v>
      </c>
      <c r="K190" s="372" t="str">
        <f t="shared" si="17"/>
        <v/>
      </c>
    </row>
    <row r="191" ht="36" hidden="1" customHeight="1" spans="1:11">
      <c r="A191" s="297">
        <v>2012503</v>
      </c>
      <c r="B191" s="298" t="s">
        <v>97</v>
      </c>
      <c r="C191" s="299">
        <v>0</v>
      </c>
      <c r="D191" s="299"/>
      <c r="E191" s="299">
        <v>0</v>
      </c>
      <c r="F191" s="260" t="str">
        <f t="shared" si="12"/>
        <v/>
      </c>
      <c r="G191" s="260" t="str">
        <f t="shared" si="13"/>
        <v/>
      </c>
      <c r="H191" s="296" t="str">
        <f t="shared" si="14"/>
        <v>否</v>
      </c>
      <c r="I191" s="301" t="str">
        <f t="shared" si="15"/>
        <v>否</v>
      </c>
      <c r="J191" s="286" t="str">
        <f t="shared" si="16"/>
        <v>否</v>
      </c>
      <c r="K191" s="286" t="str">
        <f t="shared" si="17"/>
        <v/>
      </c>
    </row>
    <row r="192" ht="36" hidden="1" customHeight="1" spans="1:11">
      <c r="A192" s="297">
        <v>2012504</v>
      </c>
      <c r="B192" s="298" t="s">
        <v>208</v>
      </c>
      <c r="C192" s="299">
        <v>0</v>
      </c>
      <c r="D192" s="299"/>
      <c r="E192" s="299">
        <v>0</v>
      </c>
      <c r="F192" s="260" t="str">
        <f t="shared" si="12"/>
        <v/>
      </c>
      <c r="G192" s="260" t="str">
        <f t="shared" si="13"/>
        <v/>
      </c>
      <c r="H192" s="296" t="str">
        <f t="shared" si="14"/>
        <v>否</v>
      </c>
      <c r="I192" s="301" t="str">
        <f t="shared" si="15"/>
        <v>否</v>
      </c>
      <c r="J192" s="286" t="str">
        <f t="shared" si="16"/>
        <v>否</v>
      </c>
      <c r="K192" s="286" t="str">
        <f t="shared" si="17"/>
        <v/>
      </c>
    </row>
    <row r="193" ht="36" hidden="1" customHeight="1" spans="1:11">
      <c r="A193" s="297">
        <v>2012505</v>
      </c>
      <c r="B193" s="298" t="s">
        <v>209</v>
      </c>
      <c r="C193" s="299">
        <v>0</v>
      </c>
      <c r="D193" s="299"/>
      <c r="E193" s="299">
        <v>0</v>
      </c>
      <c r="F193" s="260" t="str">
        <f t="shared" si="12"/>
        <v/>
      </c>
      <c r="G193" s="260" t="str">
        <f t="shared" si="13"/>
        <v/>
      </c>
      <c r="H193" s="296" t="str">
        <f t="shared" si="14"/>
        <v>否</v>
      </c>
      <c r="I193" s="301" t="str">
        <f t="shared" si="15"/>
        <v>否</v>
      </c>
      <c r="J193" s="286" t="str">
        <f t="shared" si="16"/>
        <v>否</v>
      </c>
      <c r="K193" s="286" t="str">
        <f t="shared" si="17"/>
        <v/>
      </c>
    </row>
    <row r="194" ht="35.1" customHeight="1" spans="1:11">
      <c r="A194" s="297">
        <v>2012506</v>
      </c>
      <c r="B194" s="298" t="s">
        <v>210</v>
      </c>
      <c r="C194" s="299">
        <v>507</v>
      </c>
      <c r="D194" s="299">
        <v>545</v>
      </c>
      <c r="E194" s="300">
        <v>562</v>
      </c>
      <c r="F194" s="260">
        <f t="shared" si="12"/>
        <v>1.10848126232742</v>
      </c>
      <c r="G194" s="260">
        <f t="shared" si="13"/>
        <v>1.03119266055046</v>
      </c>
      <c r="H194" s="296" t="str">
        <f t="shared" si="14"/>
        <v>是</v>
      </c>
      <c r="I194" s="301" t="str">
        <f t="shared" si="15"/>
        <v>否</v>
      </c>
      <c r="J194" s="286" t="str">
        <f t="shared" si="16"/>
        <v>否</v>
      </c>
      <c r="K194" s="372" t="str">
        <f t="shared" si="17"/>
        <v/>
      </c>
    </row>
    <row r="195" ht="35.1" customHeight="1" spans="1:11">
      <c r="A195" s="297">
        <v>2012550</v>
      </c>
      <c r="B195" s="298" t="s">
        <v>104</v>
      </c>
      <c r="C195" s="299">
        <v>203</v>
      </c>
      <c r="D195" s="299">
        <v>226</v>
      </c>
      <c r="E195" s="300">
        <v>220</v>
      </c>
      <c r="F195" s="260">
        <f t="shared" si="12"/>
        <v>1.08374384236453</v>
      </c>
      <c r="G195" s="260">
        <f t="shared" si="13"/>
        <v>0.973451327433628</v>
      </c>
      <c r="H195" s="296" t="str">
        <f t="shared" si="14"/>
        <v>是</v>
      </c>
      <c r="I195" s="301" t="str">
        <f t="shared" si="15"/>
        <v>否</v>
      </c>
      <c r="J195" s="286" t="str">
        <f t="shared" si="16"/>
        <v>否</v>
      </c>
      <c r="K195" s="372" t="str">
        <f t="shared" si="17"/>
        <v/>
      </c>
    </row>
    <row r="196" ht="35.1" customHeight="1" spans="1:11">
      <c r="A196" s="297">
        <v>2012599</v>
      </c>
      <c r="B196" s="298" t="s">
        <v>211</v>
      </c>
      <c r="C196" s="299">
        <v>185</v>
      </c>
      <c r="D196" s="299">
        <v>179</v>
      </c>
      <c r="E196" s="300">
        <v>98</v>
      </c>
      <c r="F196" s="260">
        <f t="shared" si="12"/>
        <v>0.52972972972973</v>
      </c>
      <c r="G196" s="260">
        <f t="shared" si="13"/>
        <v>0.547486033519553</v>
      </c>
      <c r="H196" s="296" t="str">
        <f t="shared" si="14"/>
        <v>是</v>
      </c>
      <c r="I196" s="301" t="str">
        <f t="shared" si="15"/>
        <v>否</v>
      </c>
      <c r="J196" s="286" t="str">
        <f t="shared" si="16"/>
        <v>否</v>
      </c>
      <c r="K196" s="372" t="str">
        <f t="shared" si="17"/>
        <v/>
      </c>
    </row>
    <row r="197" ht="35.1" customHeight="1" spans="1:11">
      <c r="A197" s="292">
        <v>20126</v>
      </c>
      <c r="B197" s="298" t="s">
        <v>212</v>
      </c>
      <c r="C197" s="304">
        <f>SUM(C198:C202)</f>
        <v>3005</v>
      </c>
      <c r="D197" s="304">
        <f>SUM(D198:D202)</f>
        <v>3286</v>
      </c>
      <c r="E197" s="304">
        <f>SUM(E198:E202)</f>
        <v>2153</v>
      </c>
      <c r="F197" s="260">
        <f t="shared" ref="F197:F260" si="18">IF(C197&lt;&gt;0,E197/C197,"")</f>
        <v>0.716472545757072</v>
      </c>
      <c r="G197" s="260">
        <f t="shared" ref="G197:G260" si="19">IF(D197&lt;&gt;0,E197/D197,"")</f>
        <v>0.655203895313451</v>
      </c>
      <c r="H197" s="296" t="str">
        <f t="shared" ref="H197:H251" si="20">IF(B197&lt;&gt;"",IF(SUM(C197:E197,K197)&lt;&gt;0,"是","否"),"是")</f>
        <v>是</v>
      </c>
      <c r="I197" s="301" t="str">
        <f t="shared" si="15"/>
        <v>是</v>
      </c>
      <c r="J197" s="286" t="str">
        <f t="shared" si="16"/>
        <v>否</v>
      </c>
      <c r="K197" s="372" t="str">
        <f t="shared" si="17"/>
        <v/>
      </c>
    </row>
    <row r="198" ht="35.1" customHeight="1" spans="1:11">
      <c r="A198" s="297">
        <v>2012601</v>
      </c>
      <c r="B198" s="298" t="s">
        <v>95</v>
      </c>
      <c r="C198" s="299">
        <v>1622</v>
      </c>
      <c r="D198" s="299">
        <v>1848</v>
      </c>
      <c r="E198" s="300">
        <v>1901</v>
      </c>
      <c r="F198" s="260">
        <f t="shared" si="18"/>
        <v>1.17200986436498</v>
      </c>
      <c r="G198" s="260">
        <f t="shared" si="19"/>
        <v>1.02867965367965</v>
      </c>
      <c r="H198" s="296" t="str">
        <f t="shared" si="20"/>
        <v>是</v>
      </c>
      <c r="I198" s="301" t="str">
        <f t="shared" ref="I198:I261" si="21">IF(LEN(A198)&lt;=5,"是","否")</f>
        <v>否</v>
      </c>
      <c r="J198" s="286" t="str">
        <f t="shared" ref="J198:J261" si="22">IF(LEN(A198)=3,"是","否")</f>
        <v>否</v>
      </c>
      <c r="K198" s="372" t="str">
        <f t="shared" ref="K198:K261" si="23">IF(J198="是",1,"")</f>
        <v/>
      </c>
    </row>
    <row r="199" ht="36" hidden="1" customHeight="1" spans="1:11">
      <c r="A199" s="297">
        <v>2012602</v>
      </c>
      <c r="B199" s="298" t="s">
        <v>96</v>
      </c>
      <c r="C199" s="299">
        <v>0</v>
      </c>
      <c r="D199" s="299"/>
      <c r="E199" s="299">
        <v>0</v>
      </c>
      <c r="F199" s="260" t="str">
        <f t="shared" si="18"/>
        <v/>
      </c>
      <c r="G199" s="260" t="str">
        <f t="shared" si="19"/>
        <v/>
      </c>
      <c r="H199" s="296" t="str">
        <f t="shared" si="20"/>
        <v>否</v>
      </c>
      <c r="I199" s="301" t="str">
        <f t="shared" si="21"/>
        <v>否</v>
      </c>
      <c r="J199" s="286" t="str">
        <f t="shared" si="22"/>
        <v>否</v>
      </c>
      <c r="K199" s="286" t="str">
        <f t="shared" si="23"/>
        <v/>
      </c>
    </row>
    <row r="200" customFormat="1" ht="35.1" customHeight="1" spans="1:11">
      <c r="A200" s="297">
        <v>2012603</v>
      </c>
      <c r="B200" s="302" t="s">
        <v>97</v>
      </c>
      <c r="C200" s="299">
        <v>0</v>
      </c>
      <c r="D200" s="299"/>
      <c r="E200" s="300">
        <v>20</v>
      </c>
      <c r="F200" s="260" t="str">
        <f t="shared" si="18"/>
        <v/>
      </c>
      <c r="G200" s="260" t="str">
        <f t="shared" si="19"/>
        <v/>
      </c>
      <c r="H200" s="296" t="str">
        <f t="shared" si="20"/>
        <v>是</v>
      </c>
      <c r="I200" s="301" t="str">
        <f t="shared" si="21"/>
        <v>否</v>
      </c>
      <c r="J200" s="286" t="str">
        <f t="shared" si="22"/>
        <v>否</v>
      </c>
      <c r="K200" s="372" t="str">
        <f t="shared" si="23"/>
        <v/>
      </c>
    </row>
    <row r="201" ht="35.1" customHeight="1" spans="1:11">
      <c r="A201" s="297">
        <v>2012604</v>
      </c>
      <c r="B201" s="298" t="s">
        <v>213</v>
      </c>
      <c r="C201" s="299">
        <v>1368</v>
      </c>
      <c r="D201" s="299">
        <v>1423</v>
      </c>
      <c r="E201" s="300">
        <v>226</v>
      </c>
      <c r="F201" s="260">
        <f t="shared" si="18"/>
        <v>0.165204678362573</v>
      </c>
      <c r="G201" s="260">
        <f t="shared" si="19"/>
        <v>0.158819395643008</v>
      </c>
      <c r="H201" s="296" t="str">
        <f t="shared" si="20"/>
        <v>是</v>
      </c>
      <c r="I201" s="301" t="str">
        <f t="shared" si="21"/>
        <v>否</v>
      </c>
      <c r="J201" s="286" t="str">
        <f t="shared" si="22"/>
        <v>否</v>
      </c>
      <c r="K201" s="372" t="str">
        <f t="shared" si="23"/>
        <v/>
      </c>
    </row>
    <row r="202" ht="35.1" customHeight="1" spans="1:11">
      <c r="A202" s="297">
        <v>2012699</v>
      </c>
      <c r="B202" s="298" t="s">
        <v>214</v>
      </c>
      <c r="C202" s="299">
        <v>15</v>
      </c>
      <c r="D202" s="299">
        <v>15</v>
      </c>
      <c r="E202" s="300">
        <v>6</v>
      </c>
      <c r="F202" s="260">
        <f t="shared" si="18"/>
        <v>0.4</v>
      </c>
      <c r="G202" s="260">
        <f t="shared" si="19"/>
        <v>0.4</v>
      </c>
      <c r="H202" s="296" t="str">
        <f t="shared" si="20"/>
        <v>是</v>
      </c>
      <c r="I202" s="301" t="str">
        <f t="shared" si="21"/>
        <v>否</v>
      </c>
      <c r="J202" s="286" t="str">
        <f t="shared" si="22"/>
        <v>否</v>
      </c>
      <c r="K202" s="372" t="str">
        <f t="shared" si="23"/>
        <v/>
      </c>
    </row>
    <row r="203" ht="35.1" customHeight="1" spans="1:11">
      <c r="A203" s="292">
        <v>20128</v>
      </c>
      <c r="B203" s="298" t="s">
        <v>215</v>
      </c>
      <c r="C203" s="304">
        <f>SUM(C204:C209)</f>
        <v>1012</v>
      </c>
      <c r="D203" s="304">
        <f>SUM(D204:D209)</f>
        <v>1102</v>
      </c>
      <c r="E203" s="304">
        <f>SUM(E204:E209)</f>
        <v>914</v>
      </c>
      <c r="F203" s="260">
        <f t="shared" si="18"/>
        <v>0.903162055335968</v>
      </c>
      <c r="G203" s="260">
        <f t="shared" si="19"/>
        <v>0.82940108892922</v>
      </c>
      <c r="H203" s="296" t="str">
        <f t="shared" si="20"/>
        <v>是</v>
      </c>
      <c r="I203" s="301" t="str">
        <f t="shared" si="21"/>
        <v>是</v>
      </c>
      <c r="J203" s="286" t="str">
        <f t="shared" si="22"/>
        <v>否</v>
      </c>
      <c r="K203" s="372" t="str">
        <f t="shared" si="23"/>
        <v/>
      </c>
    </row>
    <row r="204" ht="35.1" customHeight="1" spans="1:11">
      <c r="A204" s="297">
        <v>2012801</v>
      </c>
      <c r="B204" s="298" t="s">
        <v>95</v>
      </c>
      <c r="C204" s="299">
        <v>800</v>
      </c>
      <c r="D204" s="299">
        <v>920</v>
      </c>
      <c r="E204" s="300">
        <v>864</v>
      </c>
      <c r="F204" s="260">
        <f t="shared" si="18"/>
        <v>1.08</v>
      </c>
      <c r="G204" s="260">
        <f t="shared" si="19"/>
        <v>0.939130434782609</v>
      </c>
      <c r="H204" s="296" t="str">
        <f t="shared" si="20"/>
        <v>是</v>
      </c>
      <c r="I204" s="301" t="str">
        <f t="shared" si="21"/>
        <v>否</v>
      </c>
      <c r="J204" s="286" t="str">
        <f t="shared" si="22"/>
        <v>否</v>
      </c>
      <c r="K204" s="372" t="str">
        <f t="shared" si="23"/>
        <v/>
      </c>
    </row>
    <row r="205" ht="35.1" customHeight="1" spans="1:11">
      <c r="A205" s="297">
        <v>2012802</v>
      </c>
      <c r="B205" s="298" t="s">
        <v>96</v>
      </c>
      <c r="C205" s="299">
        <v>101</v>
      </c>
      <c r="D205" s="299">
        <v>112</v>
      </c>
      <c r="E205" s="300">
        <v>31</v>
      </c>
      <c r="F205" s="260">
        <f t="shared" si="18"/>
        <v>0.306930693069307</v>
      </c>
      <c r="G205" s="260">
        <f t="shared" si="19"/>
        <v>0.276785714285714</v>
      </c>
      <c r="H205" s="296" t="str">
        <f t="shared" si="20"/>
        <v>是</v>
      </c>
      <c r="I205" s="301" t="str">
        <f t="shared" si="21"/>
        <v>否</v>
      </c>
      <c r="J205" s="286" t="str">
        <f t="shared" si="22"/>
        <v>否</v>
      </c>
      <c r="K205" s="372" t="str">
        <f t="shared" si="23"/>
        <v/>
      </c>
    </row>
    <row r="206" ht="35.1" customHeight="1" spans="1:11">
      <c r="A206" s="297">
        <v>2012803</v>
      </c>
      <c r="B206" s="298" t="s">
        <v>97</v>
      </c>
      <c r="C206" s="299">
        <v>13</v>
      </c>
      <c r="D206" s="299">
        <v>13</v>
      </c>
      <c r="E206" s="300">
        <v>0</v>
      </c>
      <c r="F206" s="260">
        <f t="shared" si="18"/>
        <v>0</v>
      </c>
      <c r="G206" s="260">
        <f t="shared" si="19"/>
        <v>0</v>
      </c>
      <c r="H206" s="296" t="str">
        <f t="shared" si="20"/>
        <v>是</v>
      </c>
      <c r="I206" s="301" t="str">
        <f t="shared" si="21"/>
        <v>否</v>
      </c>
      <c r="J206" s="286" t="str">
        <f t="shared" si="22"/>
        <v>否</v>
      </c>
      <c r="K206" s="372" t="str">
        <f t="shared" si="23"/>
        <v/>
      </c>
    </row>
    <row r="207" ht="35.1" customHeight="1" spans="1:11">
      <c r="A207" s="297">
        <v>2012804</v>
      </c>
      <c r="B207" s="298" t="s">
        <v>109</v>
      </c>
      <c r="C207" s="299">
        <v>18</v>
      </c>
      <c r="D207" s="299">
        <v>18</v>
      </c>
      <c r="E207" s="300">
        <v>0</v>
      </c>
      <c r="F207" s="260">
        <f t="shared" si="18"/>
        <v>0</v>
      </c>
      <c r="G207" s="260">
        <f t="shared" si="19"/>
        <v>0</v>
      </c>
      <c r="H207" s="296" t="str">
        <f t="shared" si="20"/>
        <v>是</v>
      </c>
      <c r="I207" s="301" t="str">
        <f t="shared" si="21"/>
        <v>否</v>
      </c>
      <c r="J207" s="286" t="str">
        <f t="shared" si="22"/>
        <v>否</v>
      </c>
      <c r="K207" s="372" t="str">
        <f t="shared" si="23"/>
        <v/>
      </c>
    </row>
    <row r="208" ht="36" hidden="1" customHeight="1" spans="1:11">
      <c r="A208" s="297">
        <v>2012850</v>
      </c>
      <c r="B208" s="298" t="s">
        <v>104</v>
      </c>
      <c r="C208" s="299">
        <v>0</v>
      </c>
      <c r="D208" s="299"/>
      <c r="E208" s="299">
        <v>0</v>
      </c>
      <c r="F208" s="260" t="str">
        <f t="shared" si="18"/>
        <v/>
      </c>
      <c r="G208" s="260" t="str">
        <f t="shared" si="19"/>
        <v/>
      </c>
      <c r="H208" s="296" t="str">
        <f t="shared" si="20"/>
        <v>否</v>
      </c>
      <c r="I208" s="301" t="str">
        <f t="shared" si="21"/>
        <v>否</v>
      </c>
      <c r="J208" s="286" t="str">
        <f t="shared" si="22"/>
        <v>否</v>
      </c>
      <c r="K208" s="286" t="str">
        <f t="shared" si="23"/>
        <v/>
      </c>
    </row>
    <row r="209" ht="35.1" customHeight="1" spans="1:11">
      <c r="A209" s="297">
        <v>2012899</v>
      </c>
      <c r="B209" s="298" t="s">
        <v>216</v>
      </c>
      <c r="C209" s="299">
        <v>80</v>
      </c>
      <c r="D209" s="299">
        <v>39</v>
      </c>
      <c r="E209" s="300">
        <v>19</v>
      </c>
      <c r="F209" s="260">
        <f t="shared" si="18"/>
        <v>0.2375</v>
      </c>
      <c r="G209" s="260">
        <f t="shared" si="19"/>
        <v>0.487179487179487</v>
      </c>
      <c r="H209" s="296" t="str">
        <f t="shared" si="20"/>
        <v>是</v>
      </c>
      <c r="I209" s="301" t="str">
        <f t="shared" si="21"/>
        <v>否</v>
      </c>
      <c r="J209" s="286" t="str">
        <f t="shared" si="22"/>
        <v>否</v>
      </c>
      <c r="K209" s="372" t="str">
        <f t="shared" si="23"/>
        <v/>
      </c>
    </row>
    <row r="210" ht="35.1" customHeight="1" spans="1:11">
      <c r="A210" s="292">
        <v>20129</v>
      </c>
      <c r="B210" s="298" t="s">
        <v>217</v>
      </c>
      <c r="C210" s="304">
        <f>SUM(C211:C217)</f>
        <v>5564</v>
      </c>
      <c r="D210" s="304">
        <f>SUM(D211:D217)</f>
        <v>5757</v>
      </c>
      <c r="E210" s="304">
        <f>SUM(E211:E217)</f>
        <v>5375</v>
      </c>
      <c r="F210" s="260">
        <f t="shared" si="18"/>
        <v>0.966031631919482</v>
      </c>
      <c r="G210" s="260">
        <f t="shared" si="19"/>
        <v>0.933645996178565</v>
      </c>
      <c r="H210" s="296" t="str">
        <f t="shared" si="20"/>
        <v>是</v>
      </c>
      <c r="I210" s="301" t="str">
        <f t="shared" si="21"/>
        <v>是</v>
      </c>
      <c r="J210" s="286" t="str">
        <f t="shared" si="22"/>
        <v>否</v>
      </c>
      <c r="K210" s="372" t="str">
        <f t="shared" si="23"/>
        <v/>
      </c>
    </row>
    <row r="211" ht="35.1" customHeight="1" spans="1:11">
      <c r="A211" s="297">
        <v>2012901</v>
      </c>
      <c r="B211" s="298" t="s">
        <v>95</v>
      </c>
      <c r="C211" s="299">
        <v>2996</v>
      </c>
      <c r="D211" s="299">
        <v>3269</v>
      </c>
      <c r="E211" s="300">
        <v>3019</v>
      </c>
      <c r="F211" s="260">
        <f t="shared" si="18"/>
        <v>1.00767690253672</v>
      </c>
      <c r="G211" s="260">
        <f t="shared" si="19"/>
        <v>0.923524013459774</v>
      </c>
      <c r="H211" s="296" t="str">
        <f t="shared" si="20"/>
        <v>是</v>
      </c>
      <c r="I211" s="301" t="str">
        <f t="shared" si="21"/>
        <v>否</v>
      </c>
      <c r="J211" s="286" t="str">
        <f t="shared" si="22"/>
        <v>否</v>
      </c>
      <c r="K211" s="372" t="str">
        <f t="shared" si="23"/>
        <v/>
      </c>
    </row>
    <row r="212" ht="35.1" customHeight="1" spans="1:11">
      <c r="A212" s="297">
        <v>2012902</v>
      </c>
      <c r="B212" s="298" t="s">
        <v>96</v>
      </c>
      <c r="C212" s="299">
        <v>1048</v>
      </c>
      <c r="D212" s="299">
        <v>1035</v>
      </c>
      <c r="E212" s="300">
        <v>1127</v>
      </c>
      <c r="F212" s="260">
        <f t="shared" si="18"/>
        <v>1.07538167938931</v>
      </c>
      <c r="G212" s="260">
        <f t="shared" si="19"/>
        <v>1.08888888888889</v>
      </c>
      <c r="H212" s="296" t="str">
        <f t="shared" si="20"/>
        <v>是</v>
      </c>
      <c r="I212" s="301" t="str">
        <f t="shared" si="21"/>
        <v>否</v>
      </c>
      <c r="J212" s="286" t="str">
        <f t="shared" si="22"/>
        <v>否</v>
      </c>
      <c r="K212" s="372" t="str">
        <f t="shared" si="23"/>
        <v/>
      </c>
    </row>
    <row r="213" ht="36" hidden="1" customHeight="1" spans="1:11">
      <c r="A213" s="297">
        <v>2012903</v>
      </c>
      <c r="B213" s="298" t="s">
        <v>97</v>
      </c>
      <c r="C213" s="299">
        <v>0</v>
      </c>
      <c r="D213" s="299"/>
      <c r="E213" s="299">
        <v>0</v>
      </c>
      <c r="F213" s="260" t="str">
        <f t="shared" si="18"/>
        <v/>
      </c>
      <c r="G213" s="260" t="str">
        <f t="shared" si="19"/>
        <v/>
      </c>
      <c r="H213" s="296" t="str">
        <f t="shared" si="20"/>
        <v>否</v>
      </c>
      <c r="I213" s="301" t="str">
        <f t="shared" si="21"/>
        <v>否</v>
      </c>
      <c r="J213" s="286" t="str">
        <f t="shared" si="22"/>
        <v>否</v>
      </c>
      <c r="K213" s="286" t="str">
        <f t="shared" si="23"/>
        <v/>
      </c>
    </row>
    <row r="214" ht="36" hidden="1" customHeight="1" spans="1:11">
      <c r="A214" s="297">
        <v>2012904</v>
      </c>
      <c r="B214" s="298" t="s">
        <v>218</v>
      </c>
      <c r="C214" s="299">
        <v>0</v>
      </c>
      <c r="D214" s="299"/>
      <c r="E214" s="299">
        <v>0</v>
      </c>
      <c r="F214" s="260" t="str">
        <f t="shared" si="18"/>
        <v/>
      </c>
      <c r="G214" s="260" t="str">
        <f t="shared" si="19"/>
        <v/>
      </c>
      <c r="H214" s="296" t="str">
        <f t="shared" si="20"/>
        <v>否</v>
      </c>
      <c r="I214" s="301" t="str">
        <f t="shared" si="21"/>
        <v>否</v>
      </c>
      <c r="J214" s="286" t="str">
        <f t="shared" si="22"/>
        <v>否</v>
      </c>
      <c r="K214" s="286" t="str">
        <f t="shared" si="23"/>
        <v/>
      </c>
    </row>
    <row r="215" ht="36" hidden="1" customHeight="1" spans="1:11">
      <c r="A215" s="297">
        <v>2012905</v>
      </c>
      <c r="B215" s="298" t="s">
        <v>219</v>
      </c>
      <c r="C215" s="299">
        <v>0</v>
      </c>
      <c r="D215" s="299"/>
      <c r="E215" s="299">
        <v>0</v>
      </c>
      <c r="F215" s="260" t="str">
        <f t="shared" si="18"/>
        <v/>
      </c>
      <c r="G215" s="260" t="str">
        <f t="shared" si="19"/>
        <v/>
      </c>
      <c r="H215" s="296" t="str">
        <f t="shared" si="20"/>
        <v>否</v>
      </c>
      <c r="I215" s="301" t="str">
        <f t="shared" si="21"/>
        <v>否</v>
      </c>
      <c r="J215" s="286" t="str">
        <f t="shared" si="22"/>
        <v>否</v>
      </c>
      <c r="K215" s="286" t="str">
        <f t="shared" si="23"/>
        <v/>
      </c>
    </row>
    <row r="216" ht="35.1" customHeight="1" spans="1:11">
      <c r="A216" s="297">
        <v>2012950</v>
      </c>
      <c r="B216" s="298" t="s">
        <v>104</v>
      </c>
      <c r="C216" s="299">
        <v>39</v>
      </c>
      <c r="D216" s="299">
        <v>41</v>
      </c>
      <c r="E216" s="300">
        <v>64</v>
      </c>
      <c r="F216" s="260">
        <f t="shared" si="18"/>
        <v>1.64102564102564</v>
      </c>
      <c r="G216" s="260">
        <f t="shared" si="19"/>
        <v>1.5609756097561</v>
      </c>
      <c r="H216" s="296" t="str">
        <f t="shared" si="20"/>
        <v>是</v>
      </c>
      <c r="I216" s="301" t="str">
        <f t="shared" si="21"/>
        <v>否</v>
      </c>
      <c r="J216" s="286" t="str">
        <f t="shared" si="22"/>
        <v>否</v>
      </c>
      <c r="K216" s="372" t="str">
        <f t="shared" si="23"/>
        <v/>
      </c>
    </row>
    <row r="217" ht="35.1" customHeight="1" spans="1:11">
      <c r="A217" s="297">
        <v>2012999</v>
      </c>
      <c r="B217" s="298" t="s">
        <v>220</v>
      </c>
      <c r="C217" s="299">
        <v>1481</v>
      </c>
      <c r="D217" s="299">
        <v>1412</v>
      </c>
      <c r="E217" s="300">
        <v>1165</v>
      </c>
      <c r="F217" s="260">
        <f t="shared" si="18"/>
        <v>0.786630654962863</v>
      </c>
      <c r="G217" s="260">
        <f t="shared" si="19"/>
        <v>0.825070821529745</v>
      </c>
      <c r="H217" s="296" t="str">
        <f t="shared" si="20"/>
        <v>是</v>
      </c>
      <c r="I217" s="301" t="str">
        <f t="shared" si="21"/>
        <v>否</v>
      </c>
      <c r="J217" s="286" t="str">
        <f t="shared" si="22"/>
        <v>否</v>
      </c>
      <c r="K217" s="372" t="str">
        <f t="shared" si="23"/>
        <v/>
      </c>
    </row>
    <row r="218" ht="35.1" customHeight="1" spans="1:11">
      <c r="A218" s="292">
        <v>20131</v>
      </c>
      <c r="B218" s="298" t="s">
        <v>221</v>
      </c>
      <c r="C218" s="304">
        <f>SUM(C219:C224)</f>
        <v>15954</v>
      </c>
      <c r="D218" s="304">
        <f>SUM(D219:D224)</f>
        <v>17013</v>
      </c>
      <c r="E218" s="304">
        <f>SUM(E219:E224)</f>
        <v>17721</v>
      </c>
      <c r="F218" s="260">
        <f t="shared" si="18"/>
        <v>1.11075592327943</v>
      </c>
      <c r="G218" s="260">
        <f t="shared" si="19"/>
        <v>1.04161523540822</v>
      </c>
      <c r="H218" s="296" t="str">
        <f t="shared" si="20"/>
        <v>是</v>
      </c>
      <c r="I218" s="301" t="str">
        <f t="shared" si="21"/>
        <v>是</v>
      </c>
      <c r="J218" s="286" t="str">
        <f t="shared" si="22"/>
        <v>否</v>
      </c>
      <c r="K218" s="372" t="str">
        <f t="shared" si="23"/>
        <v/>
      </c>
    </row>
    <row r="219" ht="35.1" customHeight="1" spans="1:11">
      <c r="A219" s="297">
        <v>2013101</v>
      </c>
      <c r="B219" s="298" t="s">
        <v>95</v>
      </c>
      <c r="C219" s="299">
        <v>13118</v>
      </c>
      <c r="D219" s="299">
        <v>14361</v>
      </c>
      <c r="E219" s="300">
        <v>14548</v>
      </c>
      <c r="F219" s="260">
        <f t="shared" si="18"/>
        <v>1.10901051989633</v>
      </c>
      <c r="G219" s="260">
        <f t="shared" si="19"/>
        <v>1.01302137734141</v>
      </c>
      <c r="H219" s="296" t="str">
        <f t="shared" si="20"/>
        <v>是</v>
      </c>
      <c r="I219" s="301" t="str">
        <f t="shared" si="21"/>
        <v>否</v>
      </c>
      <c r="J219" s="286" t="str">
        <f t="shared" si="22"/>
        <v>否</v>
      </c>
      <c r="K219" s="372" t="str">
        <f t="shared" si="23"/>
        <v/>
      </c>
    </row>
    <row r="220" ht="35.1" customHeight="1" spans="1:11">
      <c r="A220" s="297">
        <v>2013102</v>
      </c>
      <c r="B220" s="298" t="s">
        <v>96</v>
      </c>
      <c r="C220" s="299">
        <v>2092</v>
      </c>
      <c r="D220" s="299">
        <v>1899</v>
      </c>
      <c r="E220" s="300">
        <v>1905</v>
      </c>
      <c r="F220" s="260">
        <f t="shared" si="18"/>
        <v>0.910611854684512</v>
      </c>
      <c r="G220" s="260">
        <f t="shared" si="19"/>
        <v>1.00315955766193</v>
      </c>
      <c r="H220" s="296" t="str">
        <f t="shared" si="20"/>
        <v>是</v>
      </c>
      <c r="I220" s="301" t="str">
        <f t="shared" si="21"/>
        <v>否</v>
      </c>
      <c r="J220" s="286" t="str">
        <f t="shared" si="22"/>
        <v>否</v>
      </c>
      <c r="K220" s="372" t="str">
        <f t="shared" si="23"/>
        <v/>
      </c>
    </row>
    <row r="221" ht="36" hidden="1" customHeight="1" spans="1:11">
      <c r="A221" s="297">
        <v>2013103</v>
      </c>
      <c r="B221" s="298" t="s">
        <v>97</v>
      </c>
      <c r="C221" s="299">
        <v>0</v>
      </c>
      <c r="D221" s="299"/>
      <c r="E221" s="299">
        <v>0</v>
      </c>
      <c r="F221" s="260" t="str">
        <f t="shared" si="18"/>
        <v/>
      </c>
      <c r="G221" s="260" t="str">
        <f t="shared" si="19"/>
        <v/>
      </c>
      <c r="H221" s="296" t="str">
        <f t="shared" si="20"/>
        <v>否</v>
      </c>
      <c r="I221" s="301" t="str">
        <f t="shared" si="21"/>
        <v>否</v>
      </c>
      <c r="J221" s="286" t="str">
        <f t="shared" si="22"/>
        <v>否</v>
      </c>
      <c r="K221" s="286" t="str">
        <f t="shared" si="23"/>
        <v/>
      </c>
    </row>
    <row r="222" ht="35.1" customHeight="1" spans="1:11">
      <c r="A222" s="297">
        <v>2013105</v>
      </c>
      <c r="B222" s="298" t="s">
        <v>222</v>
      </c>
      <c r="C222" s="299">
        <v>52</v>
      </c>
      <c r="D222" s="299">
        <v>59</v>
      </c>
      <c r="E222" s="300">
        <v>101</v>
      </c>
      <c r="F222" s="260">
        <f t="shared" si="18"/>
        <v>1.94230769230769</v>
      </c>
      <c r="G222" s="260">
        <f t="shared" si="19"/>
        <v>1.71186440677966</v>
      </c>
      <c r="H222" s="296" t="str">
        <f t="shared" si="20"/>
        <v>是</v>
      </c>
      <c r="I222" s="301" t="str">
        <f t="shared" si="21"/>
        <v>否</v>
      </c>
      <c r="J222" s="286" t="str">
        <f t="shared" si="22"/>
        <v>否</v>
      </c>
      <c r="K222" s="372" t="str">
        <f t="shared" si="23"/>
        <v/>
      </c>
    </row>
    <row r="223" ht="35.1" customHeight="1" spans="1:11">
      <c r="A223" s="297">
        <v>2013150</v>
      </c>
      <c r="B223" s="298" t="s">
        <v>104</v>
      </c>
      <c r="C223" s="299">
        <v>23</v>
      </c>
      <c r="D223" s="299">
        <v>28</v>
      </c>
      <c r="E223" s="300">
        <v>29</v>
      </c>
      <c r="F223" s="260">
        <f t="shared" si="18"/>
        <v>1.26086956521739</v>
      </c>
      <c r="G223" s="260">
        <f t="shared" si="19"/>
        <v>1.03571428571429</v>
      </c>
      <c r="H223" s="296" t="str">
        <f t="shared" si="20"/>
        <v>是</v>
      </c>
      <c r="I223" s="301" t="str">
        <f t="shared" si="21"/>
        <v>否</v>
      </c>
      <c r="J223" s="286" t="str">
        <f t="shared" si="22"/>
        <v>否</v>
      </c>
      <c r="K223" s="372" t="str">
        <f t="shared" si="23"/>
        <v/>
      </c>
    </row>
    <row r="224" ht="35.1" customHeight="1" spans="1:11">
      <c r="A224" s="297">
        <v>2013199</v>
      </c>
      <c r="B224" s="298" t="s">
        <v>223</v>
      </c>
      <c r="C224" s="299">
        <v>669</v>
      </c>
      <c r="D224" s="299">
        <v>666</v>
      </c>
      <c r="E224" s="300">
        <v>1138</v>
      </c>
      <c r="F224" s="260">
        <f t="shared" si="18"/>
        <v>1.70104633781764</v>
      </c>
      <c r="G224" s="260">
        <f t="shared" si="19"/>
        <v>1.70870870870871</v>
      </c>
      <c r="H224" s="296" t="str">
        <f t="shared" si="20"/>
        <v>是</v>
      </c>
      <c r="I224" s="301" t="str">
        <f t="shared" si="21"/>
        <v>否</v>
      </c>
      <c r="J224" s="286" t="str">
        <f t="shared" si="22"/>
        <v>否</v>
      </c>
      <c r="K224" s="372" t="str">
        <f t="shared" si="23"/>
        <v/>
      </c>
    </row>
    <row r="225" ht="35.1" customHeight="1" spans="1:11">
      <c r="A225" s="292">
        <v>20132</v>
      </c>
      <c r="B225" s="298" t="s">
        <v>224</v>
      </c>
      <c r="C225" s="304">
        <f>SUM(C226:C230)</f>
        <v>8931</v>
      </c>
      <c r="D225" s="304">
        <f>SUM(D226:D230)</f>
        <v>7840</v>
      </c>
      <c r="E225" s="304">
        <f>SUM(E226:E230)</f>
        <v>4780</v>
      </c>
      <c r="F225" s="260">
        <f t="shared" si="18"/>
        <v>0.535214421677304</v>
      </c>
      <c r="G225" s="260">
        <f t="shared" si="19"/>
        <v>0.60969387755102</v>
      </c>
      <c r="H225" s="296" t="str">
        <f t="shared" si="20"/>
        <v>是</v>
      </c>
      <c r="I225" s="301" t="str">
        <f t="shared" si="21"/>
        <v>是</v>
      </c>
      <c r="J225" s="286" t="str">
        <f t="shared" si="22"/>
        <v>否</v>
      </c>
      <c r="K225" s="372" t="str">
        <f t="shared" si="23"/>
        <v/>
      </c>
    </row>
    <row r="226" ht="35.1" customHeight="1" spans="1:11">
      <c r="A226" s="297">
        <v>2013201</v>
      </c>
      <c r="B226" s="298" t="s">
        <v>95</v>
      </c>
      <c r="C226" s="299">
        <v>2602</v>
      </c>
      <c r="D226" s="299">
        <v>2849</v>
      </c>
      <c r="E226" s="300">
        <v>2804</v>
      </c>
      <c r="F226" s="260">
        <f t="shared" si="18"/>
        <v>1.07763259031514</v>
      </c>
      <c r="G226" s="260">
        <f t="shared" si="19"/>
        <v>0.984204984204984</v>
      </c>
      <c r="H226" s="296" t="str">
        <f t="shared" si="20"/>
        <v>是</v>
      </c>
      <c r="I226" s="301" t="str">
        <f t="shared" si="21"/>
        <v>否</v>
      </c>
      <c r="J226" s="286" t="str">
        <f t="shared" si="22"/>
        <v>否</v>
      </c>
      <c r="K226" s="372" t="str">
        <f t="shared" si="23"/>
        <v/>
      </c>
    </row>
    <row r="227" ht="35.1" customHeight="1" spans="1:11">
      <c r="A227" s="297">
        <v>2013202</v>
      </c>
      <c r="B227" s="298" t="s">
        <v>96</v>
      </c>
      <c r="C227" s="299">
        <v>1293</v>
      </c>
      <c r="D227" s="299">
        <v>1068</v>
      </c>
      <c r="E227" s="300">
        <v>965</v>
      </c>
      <c r="F227" s="260">
        <f t="shared" si="18"/>
        <v>0.746326372776489</v>
      </c>
      <c r="G227" s="260">
        <f t="shared" si="19"/>
        <v>0.903558052434457</v>
      </c>
      <c r="H227" s="296" t="str">
        <f t="shared" si="20"/>
        <v>是</v>
      </c>
      <c r="I227" s="301" t="str">
        <f t="shared" si="21"/>
        <v>否</v>
      </c>
      <c r="J227" s="286" t="str">
        <f t="shared" si="22"/>
        <v>否</v>
      </c>
      <c r="K227" s="372" t="str">
        <f t="shared" si="23"/>
        <v/>
      </c>
    </row>
    <row r="228" ht="36" hidden="1" customHeight="1" spans="1:11">
      <c r="A228" s="297">
        <v>2013203</v>
      </c>
      <c r="B228" s="298" t="s">
        <v>97</v>
      </c>
      <c r="C228" s="299">
        <v>0</v>
      </c>
      <c r="D228" s="299"/>
      <c r="E228" s="299"/>
      <c r="F228" s="260" t="str">
        <f t="shared" si="18"/>
        <v/>
      </c>
      <c r="G228" s="260" t="str">
        <f t="shared" si="19"/>
        <v/>
      </c>
      <c r="H228" s="296" t="str">
        <f t="shared" si="20"/>
        <v>否</v>
      </c>
      <c r="I228" s="301" t="str">
        <f t="shared" si="21"/>
        <v>否</v>
      </c>
      <c r="J228" s="286" t="str">
        <f t="shared" si="22"/>
        <v>否</v>
      </c>
      <c r="K228" s="286" t="str">
        <f t="shared" si="23"/>
        <v/>
      </c>
    </row>
    <row r="229" ht="35.1" customHeight="1" spans="1:11">
      <c r="A229" s="297">
        <v>2013250</v>
      </c>
      <c r="B229" s="298" t="s">
        <v>104</v>
      </c>
      <c r="C229" s="299">
        <v>9</v>
      </c>
      <c r="D229" s="299">
        <v>10</v>
      </c>
      <c r="E229" s="300">
        <v>10</v>
      </c>
      <c r="F229" s="260">
        <f t="shared" si="18"/>
        <v>1.11111111111111</v>
      </c>
      <c r="G229" s="260">
        <f t="shared" si="19"/>
        <v>1</v>
      </c>
      <c r="H229" s="296" t="str">
        <f t="shared" si="20"/>
        <v>是</v>
      </c>
      <c r="I229" s="301" t="str">
        <f t="shared" si="21"/>
        <v>否</v>
      </c>
      <c r="J229" s="286" t="str">
        <f t="shared" si="22"/>
        <v>否</v>
      </c>
      <c r="K229" s="372" t="str">
        <f t="shared" si="23"/>
        <v/>
      </c>
    </row>
    <row r="230" ht="35.1" customHeight="1" spans="1:11">
      <c r="A230" s="297">
        <v>2013299</v>
      </c>
      <c r="B230" s="298" t="s">
        <v>225</v>
      </c>
      <c r="C230" s="299">
        <v>5027</v>
      </c>
      <c r="D230" s="299">
        <v>3913</v>
      </c>
      <c r="E230" s="300">
        <v>1001</v>
      </c>
      <c r="F230" s="260">
        <f t="shared" si="18"/>
        <v>0.199124726477024</v>
      </c>
      <c r="G230" s="260">
        <f t="shared" si="19"/>
        <v>0.255813953488372</v>
      </c>
      <c r="H230" s="296" t="str">
        <f t="shared" si="20"/>
        <v>是</v>
      </c>
      <c r="I230" s="301" t="str">
        <f t="shared" si="21"/>
        <v>否</v>
      </c>
      <c r="J230" s="286" t="str">
        <f t="shared" si="22"/>
        <v>否</v>
      </c>
      <c r="K230" s="372" t="str">
        <f t="shared" si="23"/>
        <v/>
      </c>
    </row>
    <row r="231" ht="35.1" customHeight="1" spans="1:11">
      <c r="A231" s="292">
        <v>20133</v>
      </c>
      <c r="B231" s="298" t="s">
        <v>226</v>
      </c>
      <c r="C231" s="304">
        <f>SUM(C232:C236)</f>
        <v>4770</v>
      </c>
      <c r="D231" s="304">
        <f>SUM(D232:D236)</f>
        <v>5119</v>
      </c>
      <c r="E231" s="304">
        <f>SUM(E232:E236)</f>
        <v>4884</v>
      </c>
      <c r="F231" s="260">
        <f t="shared" si="18"/>
        <v>1.02389937106918</v>
      </c>
      <c r="G231" s="260">
        <f t="shared" si="19"/>
        <v>0.954092596210197</v>
      </c>
      <c r="H231" s="296" t="str">
        <f t="shared" si="20"/>
        <v>是</v>
      </c>
      <c r="I231" s="301" t="str">
        <f t="shared" si="21"/>
        <v>是</v>
      </c>
      <c r="J231" s="286" t="str">
        <f t="shared" si="22"/>
        <v>否</v>
      </c>
      <c r="K231" s="372" t="str">
        <f t="shared" si="23"/>
        <v/>
      </c>
    </row>
    <row r="232" ht="35.1" customHeight="1" spans="1:11">
      <c r="A232" s="297">
        <v>2013301</v>
      </c>
      <c r="B232" s="298" t="s">
        <v>95</v>
      </c>
      <c r="C232" s="299">
        <v>2726</v>
      </c>
      <c r="D232" s="299">
        <v>2941</v>
      </c>
      <c r="E232" s="300">
        <v>2873</v>
      </c>
      <c r="F232" s="260">
        <f t="shared" si="18"/>
        <v>1.05392516507704</v>
      </c>
      <c r="G232" s="260">
        <f t="shared" si="19"/>
        <v>0.976878612716763</v>
      </c>
      <c r="H232" s="296" t="str">
        <f t="shared" si="20"/>
        <v>是</v>
      </c>
      <c r="I232" s="301" t="str">
        <f t="shared" si="21"/>
        <v>否</v>
      </c>
      <c r="J232" s="286" t="str">
        <f t="shared" si="22"/>
        <v>否</v>
      </c>
      <c r="K232" s="372" t="str">
        <f t="shared" si="23"/>
        <v/>
      </c>
    </row>
    <row r="233" ht="35.1" customHeight="1" spans="1:11">
      <c r="A233" s="297">
        <v>2013302</v>
      </c>
      <c r="B233" s="298" t="s">
        <v>96</v>
      </c>
      <c r="C233" s="299">
        <v>1451</v>
      </c>
      <c r="D233" s="299">
        <v>1492</v>
      </c>
      <c r="E233" s="300">
        <v>804</v>
      </c>
      <c r="F233" s="260">
        <f t="shared" si="18"/>
        <v>0.554100620261888</v>
      </c>
      <c r="G233" s="260">
        <f t="shared" si="19"/>
        <v>0.53887399463807</v>
      </c>
      <c r="H233" s="296" t="str">
        <f t="shared" si="20"/>
        <v>是</v>
      </c>
      <c r="I233" s="301" t="str">
        <f t="shared" si="21"/>
        <v>否</v>
      </c>
      <c r="J233" s="286" t="str">
        <f t="shared" si="22"/>
        <v>否</v>
      </c>
      <c r="K233" s="372" t="str">
        <f t="shared" si="23"/>
        <v/>
      </c>
    </row>
    <row r="234" customFormat="1" ht="36" hidden="1" customHeight="1" spans="1:11">
      <c r="A234" s="297">
        <v>2013303</v>
      </c>
      <c r="B234" s="302" t="s">
        <v>97</v>
      </c>
      <c r="C234" s="299">
        <v>0</v>
      </c>
      <c r="D234" s="299"/>
      <c r="E234" s="299">
        <v>0</v>
      </c>
      <c r="F234" s="260" t="str">
        <f t="shared" si="18"/>
        <v/>
      </c>
      <c r="G234" s="260" t="str">
        <f t="shared" si="19"/>
        <v/>
      </c>
      <c r="H234" s="296" t="str">
        <f t="shared" si="20"/>
        <v>否</v>
      </c>
      <c r="I234" s="301" t="str">
        <f t="shared" si="21"/>
        <v>否</v>
      </c>
      <c r="J234" s="286" t="str">
        <f t="shared" si="22"/>
        <v>否</v>
      </c>
      <c r="K234" s="286" t="str">
        <f t="shared" si="23"/>
        <v/>
      </c>
    </row>
    <row r="235" ht="35.1" customHeight="1" spans="1:11">
      <c r="A235" s="297">
        <v>2013350</v>
      </c>
      <c r="B235" s="298" t="s">
        <v>104</v>
      </c>
      <c r="C235" s="299">
        <v>209</v>
      </c>
      <c r="D235" s="299">
        <v>240</v>
      </c>
      <c r="E235" s="300">
        <v>251</v>
      </c>
      <c r="F235" s="260">
        <f t="shared" si="18"/>
        <v>1.20095693779904</v>
      </c>
      <c r="G235" s="260">
        <f t="shared" si="19"/>
        <v>1.04583333333333</v>
      </c>
      <c r="H235" s="296" t="str">
        <f t="shared" si="20"/>
        <v>是</v>
      </c>
      <c r="I235" s="301" t="str">
        <f t="shared" si="21"/>
        <v>否</v>
      </c>
      <c r="J235" s="286" t="str">
        <f t="shared" si="22"/>
        <v>否</v>
      </c>
      <c r="K235" s="372" t="str">
        <f t="shared" si="23"/>
        <v/>
      </c>
    </row>
    <row r="236" ht="35.1" customHeight="1" spans="1:11">
      <c r="A236" s="297">
        <v>2013399</v>
      </c>
      <c r="B236" s="298" t="s">
        <v>227</v>
      </c>
      <c r="C236" s="299">
        <v>384</v>
      </c>
      <c r="D236" s="299">
        <v>446</v>
      </c>
      <c r="E236" s="300">
        <v>956</v>
      </c>
      <c r="F236" s="260">
        <f t="shared" si="18"/>
        <v>2.48958333333333</v>
      </c>
      <c r="G236" s="260">
        <f t="shared" si="19"/>
        <v>2.14349775784753</v>
      </c>
      <c r="H236" s="296" t="str">
        <f t="shared" si="20"/>
        <v>是</v>
      </c>
      <c r="I236" s="301" t="str">
        <f t="shared" si="21"/>
        <v>否</v>
      </c>
      <c r="J236" s="286" t="str">
        <f t="shared" si="22"/>
        <v>否</v>
      </c>
      <c r="K236" s="372" t="str">
        <f t="shared" si="23"/>
        <v/>
      </c>
    </row>
    <row r="237" ht="35.1" customHeight="1" spans="1:11">
      <c r="A237" s="292">
        <v>20134</v>
      </c>
      <c r="B237" s="298" t="s">
        <v>228</v>
      </c>
      <c r="C237" s="304">
        <f>SUM(C238:C242)</f>
        <v>1476</v>
      </c>
      <c r="D237" s="304">
        <f>SUM(D238:D242)</f>
        <v>1646</v>
      </c>
      <c r="E237" s="304">
        <f>SUM(E238:E242)</f>
        <v>1560</v>
      </c>
      <c r="F237" s="260">
        <f t="shared" si="18"/>
        <v>1.05691056910569</v>
      </c>
      <c r="G237" s="260">
        <f t="shared" si="19"/>
        <v>0.94775212636695</v>
      </c>
      <c r="H237" s="296" t="str">
        <f t="shared" si="20"/>
        <v>是</v>
      </c>
      <c r="I237" s="301" t="str">
        <f t="shared" si="21"/>
        <v>是</v>
      </c>
      <c r="J237" s="286" t="str">
        <f t="shared" si="22"/>
        <v>否</v>
      </c>
      <c r="K237" s="372" t="str">
        <f t="shared" si="23"/>
        <v/>
      </c>
    </row>
    <row r="238" ht="35.1" customHeight="1" spans="1:11">
      <c r="A238" s="297">
        <v>2013401</v>
      </c>
      <c r="B238" s="298" t="s">
        <v>95</v>
      </c>
      <c r="C238" s="299">
        <v>1124</v>
      </c>
      <c r="D238" s="299">
        <v>1327</v>
      </c>
      <c r="E238" s="300">
        <v>1282</v>
      </c>
      <c r="F238" s="260">
        <f t="shared" si="18"/>
        <v>1.14056939501779</v>
      </c>
      <c r="G238" s="260">
        <f t="shared" si="19"/>
        <v>0.966088922381311</v>
      </c>
      <c r="H238" s="296" t="str">
        <f t="shared" si="20"/>
        <v>是</v>
      </c>
      <c r="I238" s="301" t="str">
        <f t="shared" si="21"/>
        <v>否</v>
      </c>
      <c r="J238" s="286" t="str">
        <f t="shared" si="22"/>
        <v>否</v>
      </c>
      <c r="K238" s="372" t="str">
        <f t="shared" si="23"/>
        <v/>
      </c>
    </row>
    <row r="239" ht="35.1" customHeight="1" spans="1:11">
      <c r="A239" s="297">
        <v>2013402</v>
      </c>
      <c r="B239" s="298" t="s">
        <v>96</v>
      </c>
      <c r="C239" s="299">
        <v>217</v>
      </c>
      <c r="D239" s="299">
        <v>204</v>
      </c>
      <c r="E239" s="300">
        <v>108</v>
      </c>
      <c r="F239" s="260">
        <f t="shared" si="18"/>
        <v>0.497695852534562</v>
      </c>
      <c r="G239" s="260">
        <f t="shared" si="19"/>
        <v>0.529411764705882</v>
      </c>
      <c r="H239" s="296" t="str">
        <f t="shared" si="20"/>
        <v>是</v>
      </c>
      <c r="I239" s="301" t="str">
        <f t="shared" si="21"/>
        <v>否</v>
      </c>
      <c r="J239" s="286" t="str">
        <f t="shared" si="22"/>
        <v>否</v>
      </c>
      <c r="K239" s="372" t="str">
        <f t="shared" si="23"/>
        <v/>
      </c>
    </row>
    <row r="240" customFormat="1" ht="36" hidden="1" customHeight="1" spans="1:11">
      <c r="A240" s="297">
        <v>2013403</v>
      </c>
      <c r="B240" s="302" t="s">
        <v>97</v>
      </c>
      <c r="C240" s="299">
        <v>0</v>
      </c>
      <c r="D240" s="299"/>
      <c r="E240" s="299"/>
      <c r="F240" s="260" t="str">
        <f t="shared" si="18"/>
        <v/>
      </c>
      <c r="G240" s="260" t="str">
        <f t="shared" si="19"/>
        <v/>
      </c>
      <c r="H240" s="296" t="str">
        <f t="shared" si="20"/>
        <v>否</v>
      </c>
      <c r="I240" s="301" t="str">
        <f t="shared" si="21"/>
        <v>否</v>
      </c>
      <c r="J240" s="286" t="str">
        <f t="shared" si="22"/>
        <v>否</v>
      </c>
      <c r="K240" s="286" t="str">
        <f t="shared" si="23"/>
        <v/>
      </c>
    </row>
    <row r="241" ht="35.1" customHeight="1" spans="1:11">
      <c r="A241" s="297">
        <v>2013450</v>
      </c>
      <c r="B241" s="298" t="s">
        <v>104</v>
      </c>
      <c r="C241" s="299">
        <v>0</v>
      </c>
      <c r="D241" s="299"/>
      <c r="E241" s="300">
        <v>8</v>
      </c>
      <c r="F241" s="260" t="str">
        <f t="shared" si="18"/>
        <v/>
      </c>
      <c r="G241" s="260" t="str">
        <f t="shared" si="19"/>
        <v/>
      </c>
      <c r="H241" s="296" t="str">
        <f t="shared" si="20"/>
        <v>是</v>
      </c>
      <c r="I241" s="301" t="str">
        <f t="shared" si="21"/>
        <v>否</v>
      </c>
      <c r="J241" s="286" t="str">
        <f t="shared" si="22"/>
        <v>否</v>
      </c>
      <c r="K241" s="372" t="str">
        <f t="shared" si="23"/>
        <v/>
      </c>
    </row>
    <row r="242" ht="35.1" customHeight="1" spans="1:11">
      <c r="A242" s="297">
        <v>2013499</v>
      </c>
      <c r="B242" s="298" t="s">
        <v>229</v>
      </c>
      <c r="C242" s="299">
        <v>135</v>
      </c>
      <c r="D242" s="299">
        <v>115</v>
      </c>
      <c r="E242" s="300">
        <v>162</v>
      </c>
      <c r="F242" s="260">
        <f t="shared" si="18"/>
        <v>1.2</v>
      </c>
      <c r="G242" s="260">
        <f t="shared" si="19"/>
        <v>1.40869565217391</v>
      </c>
      <c r="H242" s="296" t="str">
        <f t="shared" si="20"/>
        <v>是</v>
      </c>
      <c r="I242" s="301" t="str">
        <f t="shared" si="21"/>
        <v>否</v>
      </c>
      <c r="J242" s="286" t="str">
        <f t="shared" si="22"/>
        <v>否</v>
      </c>
      <c r="K242" s="372" t="str">
        <f t="shared" si="23"/>
        <v/>
      </c>
    </row>
    <row r="243" ht="36" hidden="1" customHeight="1" spans="1:11">
      <c r="A243" s="292">
        <v>20135</v>
      </c>
      <c r="B243" s="298" t="s">
        <v>230</v>
      </c>
      <c r="C243" s="304">
        <f>SUM(C244:C248)</f>
        <v>0</v>
      </c>
      <c r="D243" s="304">
        <f>SUM(D244:D248)</f>
        <v>0</v>
      </c>
      <c r="E243" s="304">
        <f>SUM(E244:E248)</f>
        <v>0</v>
      </c>
      <c r="F243" s="260" t="str">
        <f t="shared" si="18"/>
        <v/>
      </c>
      <c r="G243" s="260" t="str">
        <f t="shared" si="19"/>
        <v/>
      </c>
      <c r="H243" s="296" t="str">
        <f t="shared" si="20"/>
        <v>否</v>
      </c>
      <c r="I243" s="301" t="str">
        <f t="shared" si="21"/>
        <v>是</v>
      </c>
      <c r="J243" s="286" t="str">
        <f t="shared" si="22"/>
        <v>否</v>
      </c>
      <c r="K243" s="286" t="str">
        <f t="shared" si="23"/>
        <v/>
      </c>
    </row>
    <row r="244" ht="36" hidden="1" customHeight="1" spans="1:11">
      <c r="A244" s="297">
        <v>2013501</v>
      </c>
      <c r="B244" s="298" t="s">
        <v>95</v>
      </c>
      <c r="C244" s="299"/>
      <c r="D244" s="299"/>
      <c r="E244" s="299"/>
      <c r="F244" s="260" t="str">
        <f t="shared" si="18"/>
        <v/>
      </c>
      <c r="G244" s="260" t="str">
        <f t="shared" si="19"/>
        <v/>
      </c>
      <c r="H244" s="296" t="str">
        <f t="shared" si="20"/>
        <v>否</v>
      </c>
      <c r="I244" s="301" t="str">
        <f t="shared" si="21"/>
        <v>否</v>
      </c>
      <c r="J244" s="286" t="str">
        <f t="shared" si="22"/>
        <v>否</v>
      </c>
      <c r="K244" s="286" t="str">
        <f t="shared" si="23"/>
        <v/>
      </c>
    </row>
    <row r="245" ht="36" hidden="1" customHeight="1" spans="1:11">
      <c r="A245" s="297">
        <v>2013502</v>
      </c>
      <c r="B245" s="298" t="s">
        <v>96</v>
      </c>
      <c r="C245" s="299"/>
      <c r="D245" s="299"/>
      <c r="E245" s="299"/>
      <c r="F245" s="260" t="str">
        <f t="shared" si="18"/>
        <v/>
      </c>
      <c r="G245" s="260" t="str">
        <f t="shared" si="19"/>
        <v/>
      </c>
      <c r="H245" s="296" t="str">
        <f t="shared" si="20"/>
        <v>否</v>
      </c>
      <c r="I245" s="301" t="str">
        <f t="shared" si="21"/>
        <v>否</v>
      </c>
      <c r="J245" s="286" t="str">
        <f t="shared" si="22"/>
        <v>否</v>
      </c>
      <c r="K245" s="286" t="str">
        <f t="shared" si="23"/>
        <v/>
      </c>
    </row>
    <row r="246" ht="36" hidden="1" customHeight="1" spans="1:11">
      <c r="A246" s="297">
        <v>2013503</v>
      </c>
      <c r="B246" s="298" t="s">
        <v>97</v>
      </c>
      <c r="C246" s="299"/>
      <c r="D246" s="299"/>
      <c r="E246" s="299"/>
      <c r="F246" s="260" t="str">
        <f t="shared" si="18"/>
        <v/>
      </c>
      <c r="G246" s="260" t="str">
        <f t="shared" si="19"/>
        <v/>
      </c>
      <c r="H246" s="296" t="str">
        <f t="shared" si="20"/>
        <v>否</v>
      </c>
      <c r="I246" s="301" t="str">
        <f t="shared" si="21"/>
        <v>否</v>
      </c>
      <c r="J246" s="286" t="str">
        <f t="shared" si="22"/>
        <v>否</v>
      </c>
      <c r="K246" s="286" t="str">
        <f t="shared" si="23"/>
        <v/>
      </c>
    </row>
    <row r="247" ht="36" hidden="1" customHeight="1" spans="1:11">
      <c r="A247" s="297">
        <v>2013550</v>
      </c>
      <c r="B247" s="298" t="s">
        <v>104</v>
      </c>
      <c r="C247" s="299"/>
      <c r="D247" s="299"/>
      <c r="E247" s="299"/>
      <c r="F247" s="260" t="str">
        <f t="shared" si="18"/>
        <v/>
      </c>
      <c r="G247" s="260" t="str">
        <f t="shared" si="19"/>
        <v/>
      </c>
      <c r="H247" s="296" t="str">
        <f t="shared" si="20"/>
        <v>否</v>
      </c>
      <c r="I247" s="301" t="str">
        <f t="shared" si="21"/>
        <v>否</v>
      </c>
      <c r="J247" s="286" t="str">
        <f t="shared" si="22"/>
        <v>否</v>
      </c>
      <c r="K247" s="286" t="str">
        <f t="shared" si="23"/>
        <v/>
      </c>
    </row>
    <row r="248" ht="36" hidden="1" customHeight="1" spans="1:11">
      <c r="A248" s="297">
        <v>2013599</v>
      </c>
      <c r="B248" s="298" t="s">
        <v>231</v>
      </c>
      <c r="C248" s="299"/>
      <c r="D248" s="299"/>
      <c r="E248" s="299"/>
      <c r="F248" s="260" t="str">
        <f t="shared" si="18"/>
        <v/>
      </c>
      <c r="G248" s="260" t="str">
        <f t="shared" si="19"/>
        <v/>
      </c>
      <c r="H248" s="296" t="str">
        <f t="shared" si="20"/>
        <v>否</v>
      </c>
      <c r="I248" s="301" t="str">
        <f t="shared" si="21"/>
        <v>否</v>
      </c>
      <c r="J248" s="286" t="str">
        <f t="shared" si="22"/>
        <v>否</v>
      </c>
      <c r="K248" s="286" t="str">
        <f t="shared" si="23"/>
        <v/>
      </c>
    </row>
    <row r="249" ht="35.1" customHeight="1" spans="1:11">
      <c r="A249" s="292">
        <v>20136</v>
      </c>
      <c r="B249" s="298" t="s">
        <v>232</v>
      </c>
      <c r="C249" s="304">
        <f>SUM(C250:C254)</f>
        <v>2271</v>
      </c>
      <c r="D249" s="304">
        <f>SUM(D250:D254)</f>
        <v>2157</v>
      </c>
      <c r="E249" s="304">
        <f>SUM(E250:E254)</f>
        <v>2340</v>
      </c>
      <c r="F249" s="260">
        <f t="shared" si="18"/>
        <v>1.03038309114927</v>
      </c>
      <c r="G249" s="260">
        <f t="shared" si="19"/>
        <v>1.08484005563282</v>
      </c>
      <c r="H249" s="296" t="str">
        <f t="shared" si="20"/>
        <v>是</v>
      </c>
      <c r="I249" s="301" t="str">
        <f t="shared" si="21"/>
        <v>是</v>
      </c>
      <c r="J249" s="286" t="str">
        <f t="shared" si="22"/>
        <v>否</v>
      </c>
      <c r="K249" s="372" t="str">
        <f t="shared" si="23"/>
        <v/>
      </c>
    </row>
    <row r="250" ht="35.1" customHeight="1" spans="1:11">
      <c r="A250" s="297">
        <v>2013601</v>
      </c>
      <c r="B250" s="298" t="s">
        <v>95</v>
      </c>
      <c r="C250" s="299">
        <v>1746</v>
      </c>
      <c r="D250" s="299">
        <v>1636</v>
      </c>
      <c r="E250" s="300">
        <v>1696</v>
      </c>
      <c r="F250" s="260">
        <f t="shared" si="18"/>
        <v>0.971363115693013</v>
      </c>
      <c r="G250" s="260">
        <f t="shared" si="19"/>
        <v>1.03667481662592</v>
      </c>
      <c r="H250" s="296" t="str">
        <f t="shared" si="20"/>
        <v>是</v>
      </c>
      <c r="I250" s="301" t="str">
        <f t="shared" si="21"/>
        <v>否</v>
      </c>
      <c r="J250" s="286" t="str">
        <f t="shared" si="22"/>
        <v>否</v>
      </c>
      <c r="K250" s="372" t="str">
        <f t="shared" si="23"/>
        <v/>
      </c>
    </row>
    <row r="251" ht="35.1" customHeight="1" spans="1:11">
      <c r="A251" s="297">
        <v>2013602</v>
      </c>
      <c r="B251" s="298" t="s">
        <v>96</v>
      </c>
      <c r="C251" s="299">
        <v>103</v>
      </c>
      <c r="D251" s="299">
        <v>102</v>
      </c>
      <c r="E251" s="300">
        <v>47</v>
      </c>
      <c r="F251" s="260">
        <f t="shared" si="18"/>
        <v>0.456310679611651</v>
      </c>
      <c r="G251" s="260">
        <f t="shared" si="19"/>
        <v>0.46078431372549</v>
      </c>
      <c r="H251" s="296" t="str">
        <f t="shared" si="20"/>
        <v>是</v>
      </c>
      <c r="I251" s="301" t="str">
        <f t="shared" si="21"/>
        <v>否</v>
      </c>
      <c r="J251" s="286" t="str">
        <f t="shared" si="22"/>
        <v>否</v>
      </c>
      <c r="K251" s="372" t="str">
        <f t="shared" si="23"/>
        <v/>
      </c>
    </row>
    <row r="252" ht="36" hidden="1" customHeight="1" spans="1:11">
      <c r="A252" s="297">
        <v>2013603</v>
      </c>
      <c r="B252" s="298" t="s">
        <v>97</v>
      </c>
      <c r="C252" s="299">
        <v>0</v>
      </c>
      <c r="D252" s="299"/>
      <c r="E252" s="299">
        <v>0</v>
      </c>
      <c r="F252" s="260" t="str">
        <f t="shared" si="18"/>
        <v/>
      </c>
      <c r="G252" s="260" t="str">
        <f t="shared" si="19"/>
        <v/>
      </c>
      <c r="H252" s="296" t="str">
        <f t="shared" ref="H252:H315" si="24">IF(B252&lt;&gt;"",IF(SUM(C252:E252,K252)&lt;&gt;0,"是","否"),"是")</f>
        <v>否</v>
      </c>
      <c r="I252" s="301" t="str">
        <f t="shared" si="21"/>
        <v>否</v>
      </c>
      <c r="J252" s="286" t="str">
        <f t="shared" si="22"/>
        <v>否</v>
      </c>
      <c r="K252" s="286" t="str">
        <f t="shared" si="23"/>
        <v/>
      </c>
    </row>
    <row r="253" ht="35.1" customHeight="1" spans="1:11">
      <c r="A253" s="297">
        <v>2013650</v>
      </c>
      <c r="B253" s="298" t="s">
        <v>104</v>
      </c>
      <c r="C253" s="299">
        <v>90</v>
      </c>
      <c r="D253" s="299">
        <v>88</v>
      </c>
      <c r="E253" s="300">
        <v>100</v>
      </c>
      <c r="F253" s="260">
        <f t="shared" si="18"/>
        <v>1.11111111111111</v>
      </c>
      <c r="G253" s="260">
        <f t="shared" si="19"/>
        <v>1.13636363636364</v>
      </c>
      <c r="H253" s="296" t="str">
        <f t="shared" si="24"/>
        <v>是</v>
      </c>
      <c r="I253" s="301" t="str">
        <f t="shared" si="21"/>
        <v>否</v>
      </c>
      <c r="J253" s="286" t="str">
        <f t="shared" si="22"/>
        <v>否</v>
      </c>
      <c r="K253" s="372" t="str">
        <f t="shared" si="23"/>
        <v/>
      </c>
    </row>
    <row r="254" ht="35.1" customHeight="1" spans="1:11">
      <c r="A254" s="297">
        <v>2013699</v>
      </c>
      <c r="B254" s="298" t="s">
        <v>233</v>
      </c>
      <c r="C254" s="299">
        <v>332</v>
      </c>
      <c r="D254" s="299">
        <v>331</v>
      </c>
      <c r="E254" s="300">
        <v>497</v>
      </c>
      <c r="F254" s="260">
        <f t="shared" si="18"/>
        <v>1.49698795180723</v>
      </c>
      <c r="G254" s="260">
        <f t="shared" si="19"/>
        <v>1.50151057401813</v>
      </c>
      <c r="H254" s="296" t="str">
        <f t="shared" si="24"/>
        <v>是</v>
      </c>
      <c r="I254" s="301" t="str">
        <f t="shared" si="21"/>
        <v>否</v>
      </c>
      <c r="J254" s="286" t="str">
        <f t="shared" si="22"/>
        <v>否</v>
      </c>
      <c r="K254" s="372" t="str">
        <f t="shared" si="23"/>
        <v/>
      </c>
    </row>
    <row r="255" ht="35.1" customHeight="1" spans="1:11">
      <c r="A255" s="292">
        <v>20199</v>
      </c>
      <c r="B255" s="298" t="s">
        <v>234</v>
      </c>
      <c r="C255" s="304">
        <f>SUM(C256:C257)</f>
        <v>38765</v>
      </c>
      <c r="D255" s="304">
        <f>SUM(D256:D257)</f>
        <v>49366</v>
      </c>
      <c r="E255" s="304">
        <f>SUM(E256:E257)</f>
        <v>48356</v>
      </c>
      <c r="F255" s="260">
        <f t="shared" si="18"/>
        <v>1.24741390429511</v>
      </c>
      <c r="G255" s="260">
        <f t="shared" si="19"/>
        <v>0.979540574484463</v>
      </c>
      <c r="H255" s="296" t="str">
        <f t="shared" si="24"/>
        <v>是</v>
      </c>
      <c r="I255" s="301" t="str">
        <f t="shared" si="21"/>
        <v>是</v>
      </c>
      <c r="J255" s="286" t="str">
        <f t="shared" si="22"/>
        <v>否</v>
      </c>
      <c r="K255" s="372" t="str">
        <f t="shared" si="23"/>
        <v/>
      </c>
    </row>
    <row r="256" ht="36" hidden="1" customHeight="1" spans="1:11">
      <c r="A256" s="297">
        <v>2019901</v>
      </c>
      <c r="B256" s="298" t="s">
        <v>235</v>
      </c>
      <c r="C256" s="299"/>
      <c r="D256" s="299"/>
      <c r="E256" s="299"/>
      <c r="F256" s="260" t="str">
        <f t="shared" si="18"/>
        <v/>
      </c>
      <c r="G256" s="260" t="str">
        <f t="shared" si="19"/>
        <v/>
      </c>
      <c r="H256" s="296" t="str">
        <f t="shared" si="24"/>
        <v>否</v>
      </c>
      <c r="I256" s="301" t="str">
        <f t="shared" si="21"/>
        <v>否</v>
      </c>
      <c r="J256" s="286" t="str">
        <f t="shared" si="22"/>
        <v>否</v>
      </c>
      <c r="K256" s="286" t="str">
        <f t="shared" si="23"/>
        <v/>
      </c>
    </row>
    <row r="257" ht="35.1" customHeight="1" spans="1:11">
      <c r="A257" s="297">
        <v>2019999</v>
      </c>
      <c r="B257" s="298" t="s">
        <v>236</v>
      </c>
      <c r="C257" s="299">
        <v>38765</v>
      </c>
      <c r="D257" s="299">
        <v>49366</v>
      </c>
      <c r="E257" s="300">
        <v>48356</v>
      </c>
      <c r="F257" s="260">
        <f t="shared" si="18"/>
        <v>1.24741390429511</v>
      </c>
      <c r="G257" s="260">
        <f t="shared" si="19"/>
        <v>0.979540574484463</v>
      </c>
      <c r="H257" s="296" t="str">
        <f t="shared" si="24"/>
        <v>是</v>
      </c>
      <c r="I257" s="301" t="str">
        <f t="shared" si="21"/>
        <v>否</v>
      </c>
      <c r="J257" s="286" t="str">
        <f t="shared" si="22"/>
        <v>否</v>
      </c>
      <c r="K257" s="372" t="str">
        <f t="shared" si="23"/>
        <v/>
      </c>
    </row>
    <row r="258" ht="35.1" customHeight="1" spans="1:11">
      <c r="A258" s="292">
        <v>202</v>
      </c>
      <c r="B258" s="293" t="s">
        <v>58</v>
      </c>
      <c r="C258" s="294">
        <f>SUM(C259:C260)</f>
        <v>0</v>
      </c>
      <c r="D258" s="294">
        <f>SUM(D259:D260)</f>
        <v>0</v>
      </c>
      <c r="E258" s="294">
        <f>SUM(E259:E260)</f>
        <v>0</v>
      </c>
      <c r="F258" s="212" t="str">
        <f t="shared" si="18"/>
        <v/>
      </c>
      <c r="G258" s="212" t="str">
        <f t="shared" si="19"/>
        <v/>
      </c>
      <c r="H258" s="296" t="str">
        <f t="shared" si="24"/>
        <v>是</v>
      </c>
      <c r="I258" s="301" t="str">
        <f t="shared" si="21"/>
        <v>是</v>
      </c>
      <c r="J258" s="286" t="str">
        <f t="shared" si="22"/>
        <v>是</v>
      </c>
      <c r="K258" s="372">
        <f t="shared" si="23"/>
        <v>1</v>
      </c>
    </row>
    <row r="259" ht="36" hidden="1" customHeight="1" spans="1:11">
      <c r="A259" s="297">
        <v>20205</v>
      </c>
      <c r="B259" s="298" t="s">
        <v>237</v>
      </c>
      <c r="C259" s="299"/>
      <c r="D259" s="299"/>
      <c r="E259" s="299"/>
      <c r="F259" s="260" t="str">
        <f t="shared" si="18"/>
        <v/>
      </c>
      <c r="G259" s="260" t="str">
        <f t="shared" si="19"/>
        <v/>
      </c>
      <c r="H259" s="296" t="str">
        <f t="shared" si="24"/>
        <v>否</v>
      </c>
      <c r="I259" s="301" t="str">
        <f t="shared" si="21"/>
        <v>是</v>
      </c>
      <c r="J259" s="286" t="str">
        <f t="shared" si="22"/>
        <v>否</v>
      </c>
      <c r="K259" s="286" t="str">
        <f t="shared" si="23"/>
        <v/>
      </c>
    </row>
    <row r="260" ht="36" hidden="1" customHeight="1" spans="1:11">
      <c r="A260" s="297">
        <v>20299</v>
      </c>
      <c r="B260" s="298" t="s">
        <v>238</v>
      </c>
      <c r="C260" s="299"/>
      <c r="D260" s="299"/>
      <c r="E260" s="299"/>
      <c r="F260" s="260" t="str">
        <f t="shared" si="18"/>
        <v/>
      </c>
      <c r="G260" s="260" t="str">
        <f t="shared" si="19"/>
        <v/>
      </c>
      <c r="H260" s="296" t="str">
        <f t="shared" si="24"/>
        <v>否</v>
      </c>
      <c r="I260" s="301" t="str">
        <f t="shared" si="21"/>
        <v>是</v>
      </c>
      <c r="J260" s="286" t="str">
        <f t="shared" si="22"/>
        <v>否</v>
      </c>
      <c r="K260" s="286" t="str">
        <f t="shared" si="23"/>
        <v/>
      </c>
    </row>
    <row r="261" ht="35.1" customHeight="1" spans="1:11">
      <c r="A261" s="292">
        <v>203</v>
      </c>
      <c r="B261" s="293" t="s">
        <v>59</v>
      </c>
      <c r="C261" s="294">
        <f>SUM(C262,C272)</f>
        <v>3426</v>
      </c>
      <c r="D261" s="294">
        <f>SUM(D262,D272)</f>
        <v>3537</v>
      </c>
      <c r="E261" s="294">
        <f>SUM(E262,E272)</f>
        <v>2800</v>
      </c>
      <c r="F261" s="212">
        <f t="shared" ref="F261:F324" si="25">IF(C261&lt;&gt;0,E261/C261,"")</f>
        <v>0.817279626386456</v>
      </c>
      <c r="G261" s="212">
        <f t="shared" ref="G261:G324" si="26">IF(D261&lt;&gt;0,E261/D261,"")</f>
        <v>0.791631325982471</v>
      </c>
      <c r="H261" s="296" t="str">
        <f t="shared" si="24"/>
        <v>是</v>
      </c>
      <c r="I261" s="301" t="str">
        <f t="shared" si="21"/>
        <v>是</v>
      </c>
      <c r="J261" s="286" t="str">
        <f t="shared" si="22"/>
        <v>是</v>
      </c>
      <c r="K261" s="372">
        <f t="shared" si="23"/>
        <v>1</v>
      </c>
    </row>
    <row r="262" ht="35.1" customHeight="1" spans="1:11">
      <c r="A262" s="292">
        <v>20306</v>
      </c>
      <c r="B262" s="298" t="s">
        <v>239</v>
      </c>
      <c r="C262" s="304">
        <f>SUM(C263:C271)</f>
        <v>2466</v>
      </c>
      <c r="D262" s="304">
        <f>SUM(D263:D271)</f>
        <v>2541</v>
      </c>
      <c r="E262" s="304">
        <f>SUM(E263:E271)</f>
        <v>2285</v>
      </c>
      <c r="F262" s="260">
        <f t="shared" si="25"/>
        <v>0.926601784266018</v>
      </c>
      <c r="G262" s="260">
        <f t="shared" si="26"/>
        <v>0.899252262888626</v>
      </c>
      <c r="H262" s="296" t="str">
        <f t="shared" si="24"/>
        <v>是</v>
      </c>
      <c r="I262" s="301" t="str">
        <f t="shared" ref="I262:I325" si="27">IF(LEN(A262)&lt;=5,"是","否")</f>
        <v>是</v>
      </c>
      <c r="J262" s="286" t="str">
        <f t="shared" ref="J262:J325" si="28">IF(LEN(A262)=3,"是","否")</f>
        <v>否</v>
      </c>
      <c r="K262" s="372" t="str">
        <f t="shared" ref="K262:K325" si="29">IF(J262="是",1,"")</f>
        <v/>
      </c>
    </row>
    <row r="263" ht="35.1" customHeight="1" spans="1:11">
      <c r="A263" s="297">
        <v>2030601</v>
      </c>
      <c r="B263" s="298" t="s">
        <v>240</v>
      </c>
      <c r="C263" s="299">
        <v>69</v>
      </c>
      <c r="D263" s="299">
        <v>67</v>
      </c>
      <c r="E263" s="300">
        <v>115</v>
      </c>
      <c r="F263" s="260">
        <f t="shared" si="25"/>
        <v>1.66666666666667</v>
      </c>
      <c r="G263" s="260">
        <f t="shared" si="26"/>
        <v>1.71641791044776</v>
      </c>
      <c r="H263" s="296" t="str">
        <f t="shared" si="24"/>
        <v>是</v>
      </c>
      <c r="I263" s="301" t="str">
        <f t="shared" si="27"/>
        <v>否</v>
      </c>
      <c r="J263" s="286" t="str">
        <f t="shared" si="28"/>
        <v>否</v>
      </c>
      <c r="K263" s="372" t="str">
        <f t="shared" si="29"/>
        <v/>
      </c>
    </row>
    <row r="264" ht="36" hidden="1" customHeight="1" spans="1:11">
      <c r="A264" s="297">
        <v>2030602</v>
      </c>
      <c r="B264" s="298" t="s">
        <v>241</v>
      </c>
      <c r="C264" s="299">
        <v>0</v>
      </c>
      <c r="D264" s="299"/>
      <c r="E264" s="299">
        <v>0</v>
      </c>
      <c r="F264" s="260" t="str">
        <f t="shared" si="25"/>
        <v/>
      </c>
      <c r="G264" s="260" t="str">
        <f t="shared" si="26"/>
        <v/>
      </c>
      <c r="H264" s="296" t="str">
        <f t="shared" si="24"/>
        <v>否</v>
      </c>
      <c r="I264" s="301" t="str">
        <f t="shared" si="27"/>
        <v>否</v>
      </c>
      <c r="J264" s="286" t="str">
        <f t="shared" si="28"/>
        <v>否</v>
      </c>
      <c r="K264" s="286" t="str">
        <f t="shared" si="29"/>
        <v/>
      </c>
    </row>
    <row r="265" ht="35.1" customHeight="1" spans="1:11">
      <c r="A265" s="297">
        <v>2030603</v>
      </c>
      <c r="B265" s="298" t="s">
        <v>242</v>
      </c>
      <c r="C265" s="299">
        <v>150</v>
      </c>
      <c r="D265" s="299">
        <v>139</v>
      </c>
      <c r="E265" s="300">
        <v>243</v>
      </c>
      <c r="F265" s="260">
        <f t="shared" si="25"/>
        <v>1.62</v>
      </c>
      <c r="G265" s="260">
        <f t="shared" si="26"/>
        <v>1.74820143884892</v>
      </c>
      <c r="H265" s="296" t="str">
        <f t="shared" si="24"/>
        <v>是</v>
      </c>
      <c r="I265" s="301" t="str">
        <f t="shared" si="27"/>
        <v>否</v>
      </c>
      <c r="J265" s="286" t="str">
        <f t="shared" si="28"/>
        <v>否</v>
      </c>
      <c r="K265" s="372" t="str">
        <f t="shared" si="29"/>
        <v/>
      </c>
    </row>
    <row r="266" ht="36" hidden="1" customHeight="1" spans="1:11">
      <c r="A266" s="297">
        <v>2030604</v>
      </c>
      <c r="B266" s="298" t="s">
        <v>243</v>
      </c>
      <c r="C266" s="299">
        <v>0</v>
      </c>
      <c r="D266" s="299"/>
      <c r="E266" s="299">
        <v>0</v>
      </c>
      <c r="F266" s="260" t="str">
        <f t="shared" si="25"/>
        <v/>
      </c>
      <c r="G266" s="260" t="str">
        <f t="shared" si="26"/>
        <v/>
      </c>
      <c r="H266" s="296" t="str">
        <f t="shared" si="24"/>
        <v>否</v>
      </c>
      <c r="I266" s="301" t="str">
        <f t="shared" si="27"/>
        <v>否</v>
      </c>
      <c r="J266" s="286" t="str">
        <f t="shared" si="28"/>
        <v>否</v>
      </c>
      <c r="K266" s="286" t="str">
        <f t="shared" si="29"/>
        <v/>
      </c>
    </row>
    <row r="267" ht="35.1" customHeight="1" spans="1:11">
      <c r="A267" s="297">
        <v>2030605</v>
      </c>
      <c r="B267" s="298" t="s">
        <v>244</v>
      </c>
      <c r="C267" s="299">
        <v>5</v>
      </c>
      <c r="D267" s="299"/>
      <c r="E267" s="300">
        <v>0</v>
      </c>
      <c r="F267" s="260">
        <f t="shared" si="25"/>
        <v>0</v>
      </c>
      <c r="G267" s="260" t="str">
        <f t="shared" si="26"/>
        <v/>
      </c>
      <c r="H267" s="296" t="str">
        <f t="shared" si="24"/>
        <v>是</v>
      </c>
      <c r="I267" s="301" t="str">
        <f t="shared" si="27"/>
        <v>否</v>
      </c>
      <c r="J267" s="286" t="str">
        <f t="shared" si="28"/>
        <v>否</v>
      </c>
      <c r="K267" s="372" t="str">
        <f t="shared" si="29"/>
        <v/>
      </c>
    </row>
    <row r="268" ht="36" hidden="1" customHeight="1" spans="1:11">
      <c r="A268" s="297">
        <v>2030606</v>
      </c>
      <c r="B268" s="298" t="s">
        <v>245</v>
      </c>
      <c r="C268" s="299">
        <v>0</v>
      </c>
      <c r="D268" s="299"/>
      <c r="E268" s="299">
        <v>0</v>
      </c>
      <c r="F268" s="260" t="str">
        <f t="shared" si="25"/>
        <v/>
      </c>
      <c r="G268" s="260" t="str">
        <f t="shared" si="26"/>
        <v/>
      </c>
      <c r="H268" s="296" t="str">
        <f t="shared" si="24"/>
        <v>否</v>
      </c>
      <c r="I268" s="301" t="str">
        <f t="shared" si="27"/>
        <v>否</v>
      </c>
      <c r="J268" s="286" t="str">
        <f t="shared" si="28"/>
        <v>否</v>
      </c>
      <c r="K268" s="286" t="str">
        <f t="shared" si="29"/>
        <v/>
      </c>
    </row>
    <row r="269" ht="35.1" customHeight="1" spans="1:11">
      <c r="A269" s="297">
        <v>2030607</v>
      </c>
      <c r="B269" s="298" t="s">
        <v>246</v>
      </c>
      <c r="C269" s="299">
        <v>2197</v>
      </c>
      <c r="D269" s="299">
        <v>2288</v>
      </c>
      <c r="E269" s="300">
        <v>1280</v>
      </c>
      <c r="F269" s="260">
        <f t="shared" si="25"/>
        <v>0.582612653618571</v>
      </c>
      <c r="G269" s="260">
        <f t="shared" si="26"/>
        <v>0.559440559440559</v>
      </c>
      <c r="H269" s="296" t="str">
        <f t="shared" si="24"/>
        <v>是</v>
      </c>
      <c r="I269" s="301" t="str">
        <f t="shared" si="27"/>
        <v>否</v>
      </c>
      <c r="J269" s="286" t="str">
        <f t="shared" si="28"/>
        <v>否</v>
      </c>
      <c r="K269" s="372" t="str">
        <f t="shared" si="29"/>
        <v/>
      </c>
    </row>
    <row r="270" ht="35.1" customHeight="1" spans="1:11">
      <c r="A270" s="297">
        <v>2030608</v>
      </c>
      <c r="B270" s="298" t="s">
        <v>247</v>
      </c>
      <c r="C270" s="299">
        <v>0</v>
      </c>
      <c r="D270" s="299"/>
      <c r="E270" s="300">
        <v>627</v>
      </c>
      <c r="F270" s="260" t="str">
        <f t="shared" si="25"/>
        <v/>
      </c>
      <c r="G270" s="260" t="str">
        <f t="shared" si="26"/>
        <v/>
      </c>
      <c r="H270" s="296" t="str">
        <f t="shared" si="24"/>
        <v>是</v>
      </c>
      <c r="I270" s="301" t="str">
        <f t="shared" si="27"/>
        <v>否</v>
      </c>
      <c r="J270" s="286" t="str">
        <f t="shared" si="28"/>
        <v>否</v>
      </c>
      <c r="K270" s="372" t="str">
        <f t="shared" si="29"/>
        <v/>
      </c>
    </row>
    <row r="271" ht="35.1" customHeight="1" spans="1:11">
      <c r="A271" s="297">
        <v>2030699</v>
      </c>
      <c r="B271" s="298" t="s">
        <v>248</v>
      </c>
      <c r="C271" s="299">
        <v>45</v>
      </c>
      <c r="D271" s="299">
        <v>47</v>
      </c>
      <c r="E271" s="300">
        <v>20</v>
      </c>
      <c r="F271" s="260">
        <f t="shared" si="25"/>
        <v>0.444444444444444</v>
      </c>
      <c r="G271" s="260">
        <f t="shared" si="26"/>
        <v>0.425531914893617</v>
      </c>
      <c r="H271" s="296" t="str">
        <f t="shared" si="24"/>
        <v>是</v>
      </c>
      <c r="I271" s="301" t="str">
        <f t="shared" si="27"/>
        <v>否</v>
      </c>
      <c r="J271" s="286" t="str">
        <f t="shared" si="28"/>
        <v>否</v>
      </c>
      <c r="K271" s="372" t="str">
        <f t="shared" si="29"/>
        <v/>
      </c>
    </row>
    <row r="272" ht="35.1" customHeight="1" spans="1:11">
      <c r="A272" s="297">
        <v>20399</v>
      </c>
      <c r="B272" s="298" t="s">
        <v>249</v>
      </c>
      <c r="C272" s="303">
        <v>960</v>
      </c>
      <c r="D272" s="303">
        <v>996</v>
      </c>
      <c r="E272" s="304">
        <v>515</v>
      </c>
      <c r="F272" s="260">
        <f t="shared" si="25"/>
        <v>0.536458333333333</v>
      </c>
      <c r="G272" s="260">
        <f t="shared" si="26"/>
        <v>0.517068273092369</v>
      </c>
      <c r="H272" s="296" t="str">
        <f t="shared" si="24"/>
        <v>是</v>
      </c>
      <c r="I272" s="301" t="str">
        <f t="shared" si="27"/>
        <v>是</v>
      </c>
      <c r="J272" s="286" t="str">
        <f t="shared" si="28"/>
        <v>否</v>
      </c>
      <c r="K272" s="372" t="str">
        <f t="shared" si="29"/>
        <v/>
      </c>
    </row>
    <row r="273" ht="35.1" customHeight="1" spans="1:11">
      <c r="A273" s="292">
        <v>204</v>
      </c>
      <c r="B273" s="293" t="s">
        <v>60</v>
      </c>
      <c r="C273" s="294">
        <f>SUM(C274,C284,C306,C313,C325,C334,C348,C357,C366,C374,C382,C391)</f>
        <v>102123</v>
      </c>
      <c r="D273" s="294">
        <f>SUM(D274,D284,D306,D313,D325,D334,D348,D357,D366,D374,D382,D391)</f>
        <v>111641</v>
      </c>
      <c r="E273" s="294">
        <f>SUM(E274,E284,E306,E313,E325,E334,E348,E357,E366,E374,E382,E391)</f>
        <v>105132</v>
      </c>
      <c r="F273" s="212">
        <f t="shared" si="25"/>
        <v>1.02946446931641</v>
      </c>
      <c r="G273" s="212">
        <f t="shared" si="26"/>
        <v>0.941697046783888</v>
      </c>
      <c r="H273" s="296" t="str">
        <f t="shared" si="24"/>
        <v>是</v>
      </c>
      <c r="I273" s="301" t="str">
        <f t="shared" si="27"/>
        <v>是</v>
      </c>
      <c r="J273" s="286" t="str">
        <f t="shared" si="28"/>
        <v>是</v>
      </c>
      <c r="K273" s="372">
        <f t="shared" si="29"/>
        <v>1</v>
      </c>
    </row>
    <row r="274" ht="35.1" customHeight="1" spans="1:11">
      <c r="A274" s="292">
        <v>20401</v>
      </c>
      <c r="B274" s="298" t="s">
        <v>250</v>
      </c>
      <c r="C274" s="300">
        <f>SUM(C275:C283)</f>
        <v>5980</v>
      </c>
      <c r="D274" s="300">
        <f>SUM(D275:D283)</f>
        <v>6606</v>
      </c>
      <c r="E274" s="300">
        <f>SUM(E275:E283)</f>
        <v>7486</v>
      </c>
      <c r="F274" s="260">
        <f t="shared" si="25"/>
        <v>1.25183946488294</v>
      </c>
      <c r="G274" s="260">
        <f t="shared" si="26"/>
        <v>1.13321223130487</v>
      </c>
      <c r="H274" s="296" t="str">
        <f t="shared" si="24"/>
        <v>是</v>
      </c>
      <c r="I274" s="301" t="str">
        <f t="shared" si="27"/>
        <v>是</v>
      </c>
      <c r="J274" s="286" t="str">
        <f t="shared" si="28"/>
        <v>否</v>
      </c>
      <c r="K274" s="372" t="str">
        <f t="shared" si="29"/>
        <v/>
      </c>
    </row>
    <row r="275" ht="35.1" customHeight="1" spans="1:11">
      <c r="A275" s="297">
        <v>2040101</v>
      </c>
      <c r="B275" s="298" t="s">
        <v>251</v>
      </c>
      <c r="C275" s="299">
        <v>575</v>
      </c>
      <c r="D275" s="299">
        <v>600</v>
      </c>
      <c r="E275" s="300">
        <v>278</v>
      </c>
      <c r="F275" s="260">
        <f t="shared" si="25"/>
        <v>0.483478260869565</v>
      </c>
      <c r="G275" s="260">
        <f t="shared" si="26"/>
        <v>0.463333333333333</v>
      </c>
      <c r="H275" s="296" t="str">
        <f t="shared" si="24"/>
        <v>是</v>
      </c>
      <c r="I275" s="301" t="str">
        <f t="shared" si="27"/>
        <v>否</v>
      </c>
      <c r="J275" s="286" t="str">
        <f t="shared" si="28"/>
        <v>否</v>
      </c>
      <c r="K275" s="372" t="str">
        <f t="shared" si="29"/>
        <v/>
      </c>
    </row>
    <row r="276" ht="35.1" customHeight="1" spans="1:11">
      <c r="A276" s="297">
        <v>2040102</v>
      </c>
      <c r="B276" s="298" t="s">
        <v>252</v>
      </c>
      <c r="C276" s="299">
        <v>2042</v>
      </c>
      <c r="D276" s="299">
        <v>2257</v>
      </c>
      <c r="E276" s="300">
        <v>4111</v>
      </c>
      <c r="F276" s="260">
        <f t="shared" si="25"/>
        <v>2.01322233104799</v>
      </c>
      <c r="G276" s="260">
        <f t="shared" si="26"/>
        <v>1.82144439521489</v>
      </c>
      <c r="H276" s="296" t="str">
        <f t="shared" si="24"/>
        <v>是</v>
      </c>
      <c r="I276" s="301" t="str">
        <f t="shared" si="27"/>
        <v>否</v>
      </c>
      <c r="J276" s="286" t="str">
        <f t="shared" si="28"/>
        <v>否</v>
      </c>
      <c r="K276" s="372" t="str">
        <f t="shared" si="29"/>
        <v/>
      </c>
    </row>
    <row r="277" ht="35.1" customHeight="1" spans="1:11">
      <c r="A277" s="297">
        <v>2040103</v>
      </c>
      <c r="B277" s="298" t="s">
        <v>253</v>
      </c>
      <c r="C277" s="299">
        <v>3363</v>
      </c>
      <c r="D277" s="299">
        <v>3749</v>
      </c>
      <c r="E277" s="300">
        <v>3097</v>
      </c>
      <c r="F277" s="260">
        <f t="shared" si="25"/>
        <v>0.92090395480226</v>
      </c>
      <c r="G277" s="260">
        <f t="shared" si="26"/>
        <v>0.826086956521739</v>
      </c>
      <c r="H277" s="296" t="str">
        <f t="shared" si="24"/>
        <v>是</v>
      </c>
      <c r="I277" s="301" t="str">
        <f t="shared" si="27"/>
        <v>否</v>
      </c>
      <c r="J277" s="286" t="str">
        <f t="shared" si="28"/>
        <v>否</v>
      </c>
      <c r="K277" s="372" t="str">
        <f t="shared" si="29"/>
        <v/>
      </c>
    </row>
    <row r="278" ht="36" hidden="1" customHeight="1" spans="1:11">
      <c r="A278" s="297">
        <v>2040104</v>
      </c>
      <c r="B278" s="298" t="s">
        <v>254</v>
      </c>
      <c r="C278" s="299">
        <v>0</v>
      </c>
      <c r="D278" s="299"/>
      <c r="E278" s="299"/>
      <c r="F278" s="260" t="str">
        <f t="shared" si="25"/>
        <v/>
      </c>
      <c r="G278" s="260" t="str">
        <f t="shared" si="26"/>
        <v/>
      </c>
      <c r="H278" s="296" t="str">
        <f t="shared" si="24"/>
        <v>否</v>
      </c>
      <c r="I278" s="301" t="str">
        <f t="shared" si="27"/>
        <v>否</v>
      </c>
      <c r="J278" s="286" t="str">
        <f t="shared" si="28"/>
        <v>否</v>
      </c>
      <c r="K278" s="286" t="str">
        <f t="shared" si="29"/>
        <v/>
      </c>
    </row>
    <row r="279" ht="36" hidden="1" customHeight="1" spans="1:11">
      <c r="A279" s="297">
        <v>2040105</v>
      </c>
      <c r="B279" s="298" t="s">
        <v>255</v>
      </c>
      <c r="C279" s="299">
        <v>0</v>
      </c>
      <c r="D279" s="299"/>
      <c r="E279" s="299"/>
      <c r="F279" s="260" t="str">
        <f t="shared" si="25"/>
        <v/>
      </c>
      <c r="G279" s="260" t="str">
        <f t="shared" si="26"/>
        <v/>
      </c>
      <c r="H279" s="296" t="str">
        <f t="shared" si="24"/>
        <v>否</v>
      </c>
      <c r="I279" s="301" t="str">
        <f t="shared" si="27"/>
        <v>否</v>
      </c>
      <c r="J279" s="286" t="str">
        <f t="shared" si="28"/>
        <v>否</v>
      </c>
      <c r="K279" s="286" t="str">
        <f t="shared" si="29"/>
        <v/>
      </c>
    </row>
    <row r="280" customFormat="1" ht="36" hidden="1" customHeight="1" spans="1:11">
      <c r="A280" s="297">
        <v>2040106</v>
      </c>
      <c r="B280" s="302" t="s">
        <v>256</v>
      </c>
      <c r="C280" s="299">
        <v>0</v>
      </c>
      <c r="D280" s="299"/>
      <c r="E280" s="299"/>
      <c r="F280" s="260" t="str">
        <f t="shared" si="25"/>
        <v/>
      </c>
      <c r="G280" s="260" t="str">
        <f t="shared" si="26"/>
        <v/>
      </c>
      <c r="H280" s="296" t="str">
        <f t="shared" si="24"/>
        <v>否</v>
      </c>
      <c r="I280" s="301" t="str">
        <f t="shared" si="27"/>
        <v>否</v>
      </c>
      <c r="J280" s="286" t="str">
        <f t="shared" si="28"/>
        <v>否</v>
      </c>
      <c r="K280" s="286" t="str">
        <f t="shared" si="29"/>
        <v/>
      </c>
    </row>
    <row r="281" ht="36" hidden="1" customHeight="1" spans="1:11">
      <c r="A281" s="297">
        <v>2040107</v>
      </c>
      <c r="B281" s="298" t="s">
        <v>257</v>
      </c>
      <c r="C281" s="299">
        <v>0</v>
      </c>
      <c r="D281" s="299"/>
      <c r="E281" s="299"/>
      <c r="F281" s="260" t="str">
        <f t="shared" si="25"/>
        <v/>
      </c>
      <c r="G281" s="260" t="str">
        <f t="shared" si="26"/>
        <v/>
      </c>
      <c r="H281" s="296" t="str">
        <f t="shared" si="24"/>
        <v>否</v>
      </c>
      <c r="I281" s="301" t="str">
        <f t="shared" si="27"/>
        <v>否</v>
      </c>
      <c r="J281" s="286" t="str">
        <f t="shared" si="28"/>
        <v>否</v>
      </c>
      <c r="K281" s="286" t="str">
        <f t="shared" si="29"/>
        <v/>
      </c>
    </row>
    <row r="282" ht="36" hidden="1" customHeight="1" spans="1:11">
      <c r="A282" s="297">
        <v>2040108</v>
      </c>
      <c r="B282" s="298" t="s">
        <v>258</v>
      </c>
      <c r="C282" s="299">
        <v>0</v>
      </c>
      <c r="D282" s="299"/>
      <c r="E282" s="299"/>
      <c r="F282" s="260" t="str">
        <f t="shared" si="25"/>
        <v/>
      </c>
      <c r="G282" s="260" t="str">
        <f t="shared" si="26"/>
        <v/>
      </c>
      <c r="H282" s="296" t="str">
        <f t="shared" si="24"/>
        <v>否</v>
      </c>
      <c r="I282" s="301" t="str">
        <f t="shared" si="27"/>
        <v>否</v>
      </c>
      <c r="J282" s="286" t="str">
        <f t="shared" si="28"/>
        <v>否</v>
      </c>
      <c r="K282" s="286" t="str">
        <f t="shared" si="29"/>
        <v/>
      </c>
    </row>
    <row r="283" ht="36" hidden="1" customHeight="1" spans="1:11">
      <c r="A283" s="297">
        <v>2040199</v>
      </c>
      <c r="B283" s="298" t="s">
        <v>259</v>
      </c>
      <c r="C283" s="303">
        <v>0</v>
      </c>
      <c r="D283" s="303"/>
      <c r="E283" s="303"/>
      <c r="F283" s="212" t="str">
        <f t="shared" si="25"/>
        <v/>
      </c>
      <c r="G283" s="212" t="str">
        <f t="shared" si="26"/>
        <v/>
      </c>
      <c r="H283" s="296" t="str">
        <f t="shared" si="24"/>
        <v>否</v>
      </c>
      <c r="I283" s="301" t="str">
        <f t="shared" si="27"/>
        <v>否</v>
      </c>
      <c r="J283" s="286" t="str">
        <f t="shared" si="28"/>
        <v>否</v>
      </c>
      <c r="K283" s="286" t="str">
        <f t="shared" si="29"/>
        <v/>
      </c>
    </row>
    <row r="284" ht="35.1" customHeight="1" spans="1:11">
      <c r="A284" s="292">
        <v>20402</v>
      </c>
      <c r="B284" s="298" t="s">
        <v>260</v>
      </c>
      <c r="C284" s="300">
        <f>SUM(C285:C305)</f>
        <v>71157</v>
      </c>
      <c r="D284" s="300">
        <f>SUM(D285:D305)</f>
        <v>77606</v>
      </c>
      <c r="E284" s="300">
        <f>SUM(E285:E305)</f>
        <v>81302</v>
      </c>
      <c r="F284" s="260">
        <f t="shared" si="25"/>
        <v>1.1425720589682</v>
      </c>
      <c r="G284" s="260">
        <f t="shared" si="26"/>
        <v>1.04762518361982</v>
      </c>
      <c r="H284" s="296" t="str">
        <f t="shared" si="24"/>
        <v>是</v>
      </c>
      <c r="I284" s="301" t="str">
        <f t="shared" si="27"/>
        <v>是</v>
      </c>
      <c r="J284" s="286" t="str">
        <f t="shared" si="28"/>
        <v>否</v>
      </c>
      <c r="K284" s="372" t="str">
        <f t="shared" si="29"/>
        <v/>
      </c>
    </row>
    <row r="285" ht="35.1" customHeight="1" spans="1:11">
      <c r="A285" s="297">
        <v>2040201</v>
      </c>
      <c r="B285" s="298" t="s">
        <v>95</v>
      </c>
      <c r="C285" s="299">
        <v>40717</v>
      </c>
      <c r="D285" s="299">
        <v>45657</v>
      </c>
      <c r="E285" s="300">
        <f>49641-59</f>
        <v>49582</v>
      </c>
      <c r="F285" s="260">
        <f t="shared" si="25"/>
        <v>1.21772232728344</v>
      </c>
      <c r="G285" s="260">
        <f t="shared" si="26"/>
        <v>1.08596710252535</v>
      </c>
      <c r="H285" s="296" t="str">
        <f t="shared" si="24"/>
        <v>是</v>
      </c>
      <c r="I285" s="301" t="str">
        <f t="shared" si="27"/>
        <v>否</v>
      </c>
      <c r="J285" s="286" t="str">
        <f t="shared" si="28"/>
        <v>否</v>
      </c>
      <c r="K285" s="372" t="str">
        <f t="shared" si="29"/>
        <v/>
      </c>
    </row>
    <row r="286" ht="35.1" customHeight="1" spans="1:11">
      <c r="A286" s="297">
        <v>2040202</v>
      </c>
      <c r="B286" s="298" t="s">
        <v>96</v>
      </c>
      <c r="C286" s="299">
        <v>3694</v>
      </c>
      <c r="D286" s="299">
        <v>3639</v>
      </c>
      <c r="E286" s="300">
        <v>4599</v>
      </c>
      <c r="F286" s="260">
        <f t="shared" si="25"/>
        <v>1.24499187872225</v>
      </c>
      <c r="G286" s="260">
        <f t="shared" si="26"/>
        <v>1.26380873866447</v>
      </c>
      <c r="H286" s="296" t="str">
        <f t="shared" si="24"/>
        <v>是</v>
      </c>
      <c r="I286" s="301" t="str">
        <f t="shared" si="27"/>
        <v>否</v>
      </c>
      <c r="J286" s="286" t="str">
        <f t="shared" si="28"/>
        <v>否</v>
      </c>
      <c r="K286" s="372" t="str">
        <f t="shared" si="29"/>
        <v/>
      </c>
    </row>
    <row r="287" ht="36" hidden="1" customHeight="1" spans="1:11">
      <c r="A287" s="297">
        <v>2040203</v>
      </c>
      <c r="B287" s="298" t="s">
        <v>97</v>
      </c>
      <c r="C287" s="299">
        <v>0</v>
      </c>
      <c r="D287" s="299"/>
      <c r="E287" s="299"/>
      <c r="F287" s="260" t="str">
        <f t="shared" si="25"/>
        <v/>
      </c>
      <c r="G287" s="260" t="str">
        <f t="shared" si="26"/>
        <v/>
      </c>
      <c r="H287" s="296" t="str">
        <f t="shared" si="24"/>
        <v>否</v>
      </c>
      <c r="I287" s="301" t="str">
        <f t="shared" si="27"/>
        <v>否</v>
      </c>
      <c r="J287" s="286" t="str">
        <f t="shared" si="28"/>
        <v>否</v>
      </c>
      <c r="K287" s="286" t="str">
        <f t="shared" si="29"/>
        <v/>
      </c>
    </row>
    <row r="288" ht="35.1" customHeight="1" spans="1:11">
      <c r="A288" s="297">
        <v>2040204</v>
      </c>
      <c r="B288" s="298" t="s">
        <v>261</v>
      </c>
      <c r="C288" s="299">
        <v>2688</v>
      </c>
      <c r="D288" s="299">
        <v>2729</v>
      </c>
      <c r="E288" s="300">
        <v>3921</v>
      </c>
      <c r="F288" s="260">
        <f t="shared" si="25"/>
        <v>1.45870535714286</v>
      </c>
      <c r="G288" s="260">
        <f t="shared" si="26"/>
        <v>1.43679003297911</v>
      </c>
      <c r="H288" s="296" t="str">
        <f t="shared" si="24"/>
        <v>是</v>
      </c>
      <c r="I288" s="301" t="str">
        <f t="shared" si="27"/>
        <v>否</v>
      </c>
      <c r="J288" s="286" t="str">
        <f t="shared" si="28"/>
        <v>否</v>
      </c>
      <c r="K288" s="372" t="str">
        <f t="shared" si="29"/>
        <v/>
      </c>
    </row>
    <row r="289" ht="35.1" customHeight="1" spans="1:11">
      <c r="A289" s="297">
        <v>2040205</v>
      </c>
      <c r="B289" s="298" t="s">
        <v>262</v>
      </c>
      <c r="C289" s="299">
        <v>1724</v>
      </c>
      <c r="D289" s="299">
        <v>2099</v>
      </c>
      <c r="E289" s="300">
        <v>574</v>
      </c>
      <c r="F289" s="260">
        <f t="shared" si="25"/>
        <v>0.332946635730858</v>
      </c>
      <c r="G289" s="260">
        <f t="shared" si="26"/>
        <v>0.273463554073368</v>
      </c>
      <c r="H289" s="296" t="str">
        <f t="shared" si="24"/>
        <v>是</v>
      </c>
      <c r="I289" s="301" t="str">
        <f t="shared" si="27"/>
        <v>否</v>
      </c>
      <c r="J289" s="286" t="str">
        <f t="shared" si="28"/>
        <v>否</v>
      </c>
      <c r="K289" s="372" t="str">
        <f t="shared" si="29"/>
        <v/>
      </c>
    </row>
    <row r="290" ht="35.1" customHeight="1" spans="1:11">
      <c r="A290" s="297">
        <v>2040206</v>
      </c>
      <c r="B290" s="298" t="s">
        <v>263</v>
      </c>
      <c r="C290" s="299">
        <v>973</v>
      </c>
      <c r="D290" s="299">
        <v>1046</v>
      </c>
      <c r="E290" s="300">
        <v>933</v>
      </c>
      <c r="F290" s="260">
        <f t="shared" si="25"/>
        <v>0.958890030832477</v>
      </c>
      <c r="G290" s="260">
        <f t="shared" si="26"/>
        <v>0.891969407265774</v>
      </c>
      <c r="H290" s="296" t="str">
        <f t="shared" si="24"/>
        <v>是</v>
      </c>
      <c r="I290" s="301" t="str">
        <f t="shared" si="27"/>
        <v>否</v>
      </c>
      <c r="J290" s="286" t="str">
        <f t="shared" si="28"/>
        <v>否</v>
      </c>
      <c r="K290" s="372" t="str">
        <f t="shared" si="29"/>
        <v/>
      </c>
    </row>
    <row r="291" ht="35.1" customHeight="1" spans="1:11">
      <c r="A291" s="297">
        <v>2040207</v>
      </c>
      <c r="B291" s="298" t="s">
        <v>264</v>
      </c>
      <c r="C291" s="299">
        <v>147</v>
      </c>
      <c r="D291" s="299">
        <v>156</v>
      </c>
      <c r="E291" s="300">
        <v>154</v>
      </c>
      <c r="F291" s="260">
        <f t="shared" si="25"/>
        <v>1.04761904761905</v>
      </c>
      <c r="G291" s="260">
        <f t="shared" si="26"/>
        <v>0.987179487179487</v>
      </c>
      <c r="H291" s="296" t="str">
        <f t="shared" si="24"/>
        <v>是</v>
      </c>
      <c r="I291" s="301" t="str">
        <f t="shared" si="27"/>
        <v>否</v>
      </c>
      <c r="J291" s="286" t="str">
        <f t="shared" si="28"/>
        <v>否</v>
      </c>
      <c r="K291" s="372" t="str">
        <f t="shared" si="29"/>
        <v/>
      </c>
    </row>
    <row r="292" ht="35.1" customHeight="1" spans="1:11">
      <c r="A292" s="297">
        <v>2040208</v>
      </c>
      <c r="B292" s="298" t="s">
        <v>265</v>
      </c>
      <c r="C292" s="299">
        <v>71</v>
      </c>
      <c r="D292" s="299">
        <v>77</v>
      </c>
      <c r="E292" s="300">
        <v>68</v>
      </c>
      <c r="F292" s="260">
        <f t="shared" si="25"/>
        <v>0.957746478873239</v>
      </c>
      <c r="G292" s="260">
        <f t="shared" si="26"/>
        <v>0.883116883116883</v>
      </c>
      <c r="H292" s="296" t="str">
        <f t="shared" si="24"/>
        <v>是</v>
      </c>
      <c r="I292" s="301" t="str">
        <f t="shared" si="27"/>
        <v>否</v>
      </c>
      <c r="J292" s="286" t="str">
        <f t="shared" si="28"/>
        <v>否</v>
      </c>
      <c r="K292" s="372" t="str">
        <f t="shared" si="29"/>
        <v/>
      </c>
    </row>
    <row r="293" ht="35.1" customHeight="1" spans="1:11">
      <c r="A293" s="297">
        <v>2040209</v>
      </c>
      <c r="B293" s="298" t="s">
        <v>266</v>
      </c>
      <c r="C293" s="299">
        <v>25</v>
      </c>
      <c r="D293" s="299">
        <v>30</v>
      </c>
      <c r="E293" s="300">
        <v>30</v>
      </c>
      <c r="F293" s="260">
        <f t="shared" si="25"/>
        <v>1.2</v>
      </c>
      <c r="G293" s="260">
        <f t="shared" si="26"/>
        <v>1</v>
      </c>
      <c r="H293" s="296" t="str">
        <f t="shared" si="24"/>
        <v>是</v>
      </c>
      <c r="I293" s="301" t="str">
        <f t="shared" si="27"/>
        <v>否</v>
      </c>
      <c r="J293" s="286" t="str">
        <f t="shared" si="28"/>
        <v>否</v>
      </c>
      <c r="K293" s="372" t="str">
        <f t="shared" si="29"/>
        <v/>
      </c>
    </row>
    <row r="294" ht="35.1" customHeight="1" spans="1:11">
      <c r="A294" s="297">
        <v>2040210</v>
      </c>
      <c r="B294" s="298" t="s">
        <v>267</v>
      </c>
      <c r="C294" s="299">
        <v>0</v>
      </c>
      <c r="D294" s="299">
        <v>60</v>
      </c>
      <c r="E294" s="300"/>
      <c r="F294" s="260" t="str">
        <f t="shared" si="25"/>
        <v/>
      </c>
      <c r="G294" s="260">
        <f t="shared" si="26"/>
        <v>0</v>
      </c>
      <c r="H294" s="296" t="str">
        <f t="shared" si="24"/>
        <v>是</v>
      </c>
      <c r="I294" s="301" t="str">
        <f t="shared" si="27"/>
        <v>否</v>
      </c>
      <c r="J294" s="286" t="str">
        <f t="shared" si="28"/>
        <v>否</v>
      </c>
      <c r="K294" s="372" t="str">
        <f t="shared" si="29"/>
        <v/>
      </c>
    </row>
    <row r="295" ht="35.1" customHeight="1" spans="1:11">
      <c r="A295" s="297">
        <v>2040211</v>
      </c>
      <c r="B295" s="298" t="s">
        <v>268</v>
      </c>
      <c r="C295" s="299">
        <v>3839</v>
      </c>
      <c r="D295" s="299">
        <v>4253</v>
      </c>
      <c r="E295" s="300">
        <v>4478</v>
      </c>
      <c r="F295" s="260">
        <f t="shared" si="25"/>
        <v>1.16644959624902</v>
      </c>
      <c r="G295" s="260">
        <f t="shared" si="26"/>
        <v>1.05290383258876</v>
      </c>
      <c r="H295" s="296" t="str">
        <f t="shared" si="24"/>
        <v>是</v>
      </c>
      <c r="I295" s="301" t="str">
        <f t="shared" si="27"/>
        <v>否</v>
      </c>
      <c r="J295" s="286" t="str">
        <f t="shared" si="28"/>
        <v>否</v>
      </c>
      <c r="K295" s="372" t="str">
        <f t="shared" si="29"/>
        <v/>
      </c>
    </row>
    <row r="296" ht="35.1" customHeight="1" spans="1:11">
      <c r="A296" s="297">
        <v>2040212</v>
      </c>
      <c r="B296" s="298" t="s">
        <v>269</v>
      </c>
      <c r="C296" s="299">
        <v>4903</v>
      </c>
      <c r="D296" s="299">
        <v>5461</v>
      </c>
      <c r="E296" s="300">
        <v>7563</v>
      </c>
      <c r="F296" s="260">
        <f t="shared" si="25"/>
        <v>1.54252498470324</v>
      </c>
      <c r="G296" s="260">
        <f t="shared" si="26"/>
        <v>1.38491118842703</v>
      </c>
      <c r="H296" s="296" t="str">
        <f t="shared" si="24"/>
        <v>是</v>
      </c>
      <c r="I296" s="301" t="str">
        <f t="shared" si="27"/>
        <v>否</v>
      </c>
      <c r="J296" s="286" t="str">
        <f t="shared" si="28"/>
        <v>否</v>
      </c>
      <c r="K296" s="372" t="str">
        <f t="shared" si="29"/>
        <v/>
      </c>
    </row>
    <row r="297" ht="35.1" customHeight="1" spans="1:11">
      <c r="A297" s="297">
        <v>2040213</v>
      </c>
      <c r="B297" s="298" t="s">
        <v>270</v>
      </c>
      <c r="C297" s="299">
        <v>60</v>
      </c>
      <c r="D297" s="299">
        <v>67</v>
      </c>
      <c r="E297" s="300">
        <v>194</v>
      </c>
      <c r="F297" s="260">
        <f t="shared" si="25"/>
        <v>3.23333333333333</v>
      </c>
      <c r="G297" s="260">
        <f t="shared" si="26"/>
        <v>2.8955223880597</v>
      </c>
      <c r="H297" s="296" t="str">
        <f t="shared" si="24"/>
        <v>是</v>
      </c>
      <c r="I297" s="301" t="str">
        <f t="shared" si="27"/>
        <v>否</v>
      </c>
      <c r="J297" s="286" t="str">
        <f t="shared" si="28"/>
        <v>否</v>
      </c>
      <c r="K297" s="372" t="str">
        <f t="shared" si="29"/>
        <v/>
      </c>
    </row>
    <row r="298" ht="35.1" customHeight="1" spans="1:11">
      <c r="A298" s="297">
        <v>2040214</v>
      </c>
      <c r="B298" s="298" t="s">
        <v>271</v>
      </c>
      <c r="C298" s="299">
        <v>1073</v>
      </c>
      <c r="D298" s="299">
        <v>1200</v>
      </c>
      <c r="E298" s="300">
        <v>828</v>
      </c>
      <c r="F298" s="260">
        <f t="shared" si="25"/>
        <v>0.771668219944082</v>
      </c>
      <c r="G298" s="260">
        <f t="shared" si="26"/>
        <v>0.69</v>
      </c>
      <c r="H298" s="296" t="str">
        <f t="shared" si="24"/>
        <v>是</v>
      </c>
      <c r="I298" s="301" t="str">
        <f t="shared" si="27"/>
        <v>否</v>
      </c>
      <c r="J298" s="286" t="str">
        <f t="shared" si="28"/>
        <v>否</v>
      </c>
      <c r="K298" s="372" t="str">
        <f t="shared" si="29"/>
        <v/>
      </c>
    </row>
    <row r="299" ht="36" hidden="1" customHeight="1" spans="1:11">
      <c r="A299" s="297">
        <v>2040215</v>
      </c>
      <c r="B299" s="298" t="s">
        <v>272</v>
      </c>
      <c r="C299" s="299">
        <v>0</v>
      </c>
      <c r="D299" s="299"/>
      <c r="E299" s="299"/>
      <c r="F299" s="260" t="str">
        <f t="shared" si="25"/>
        <v/>
      </c>
      <c r="G299" s="260" t="str">
        <f t="shared" si="26"/>
        <v/>
      </c>
      <c r="H299" s="296" t="str">
        <f t="shared" si="24"/>
        <v>否</v>
      </c>
      <c r="I299" s="301" t="str">
        <f t="shared" si="27"/>
        <v>否</v>
      </c>
      <c r="J299" s="286" t="str">
        <f t="shared" si="28"/>
        <v>否</v>
      </c>
      <c r="K299" s="286" t="str">
        <f t="shared" si="29"/>
        <v/>
      </c>
    </row>
    <row r="300" ht="35.1" customHeight="1" spans="1:11">
      <c r="A300" s="297">
        <v>2040216</v>
      </c>
      <c r="B300" s="298" t="s">
        <v>273</v>
      </c>
      <c r="C300" s="299">
        <v>927</v>
      </c>
      <c r="D300" s="299">
        <v>949</v>
      </c>
      <c r="E300" s="300">
        <v>514</v>
      </c>
      <c r="F300" s="260">
        <f t="shared" si="25"/>
        <v>0.554476806903991</v>
      </c>
      <c r="G300" s="260">
        <f t="shared" si="26"/>
        <v>0.541622760800843</v>
      </c>
      <c r="H300" s="296" t="str">
        <f t="shared" si="24"/>
        <v>是</v>
      </c>
      <c r="I300" s="301" t="str">
        <f t="shared" si="27"/>
        <v>否</v>
      </c>
      <c r="J300" s="286" t="str">
        <f t="shared" si="28"/>
        <v>否</v>
      </c>
      <c r="K300" s="372" t="str">
        <f t="shared" si="29"/>
        <v/>
      </c>
    </row>
    <row r="301" ht="35.1" customHeight="1" spans="1:11">
      <c r="A301" s="297">
        <v>2040217</v>
      </c>
      <c r="B301" s="298" t="s">
        <v>274</v>
      </c>
      <c r="C301" s="299">
        <v>3933</v>
      </c>
      <c r="D301" s="299">
        <v>4028</v>
      </c>
      <c r="E301" s="300">
        <v>902</v>
      </c>
      <c r="F301" s="260">
        <f t="shared" si="25"/>
        <v>0.229341469616069</v>
      </c>
      <c r="G301" s="260">
        <f t="shared" si="26"/>
        <v>0.223932472691162</v>
      </c>
      <c r="H301" s="296" t="str">
        <f t="shared" si="24"/>
        <v>是</v>
      </c>
      <c r="I301" s="301" t="str">
        <f t="shared" si="27"/>
        <v>否</v>
      </c>
      <c r="J301" s="286" t="str">
        <f t="shared" si="28"/>
        <v>否</v>
      </c>
      <c r="K301" s="372" t="str">
        <f t="shared" si="29"/>
        <v/>
      </c>
    </row>
    <row r="302" ht="35.1" customHeight="1" spans="1:11">
      <c r="A302" s="297">
        <v>2040218</v>
      </c>
      <c r="B302" s="298" t="s">
        <v>275</v>
      </c>
      <c r="C302" s="299">
        <v>16</v>
      </c>
      <c r="D302" s="299">
        <v>20</v>
      </c>
      <c r="E302" s="300">
        <v>15</v>
      </c>
      <c r="F302" s="260">
        <f t="shared" si="25"/>
        <v>0.9375</v>
      </c>
      <c r="G302" s="260">
        <f t="shared" si="26"/>
        <v>0.75</v>
      </c>
      <c r="H302" s="296" t="str">
        <f t="shared" si="24"/>
        <v>是</v>
      </c>
      <c r="I302" s="301" t="str">
        <f t="shared" si="27"/>
        <v>否</v>
      </c>
      <c r="J302" s="286" t="str">
        <f t="shared" si="28"/>
        <v>否</v>
      </c>
      <c r="K302" s="372" t="str">
        <f t="shared" si="29"/>
        <v/>
      </c>
    </row>
    <row r="303" ht="35.1" customHeight="1" spans="1:11">
      <c r="A303" s="297">
        <v>2040219</v>
      </c>
      <c r="B303" s="298" t="s">
        <v>138</v>
      </c>
      <c r="C303" s="299">
        <v>1044</v>
      </c>
      <c r="D303" s="299">
        <v>1144</v>
      </c>
      <c r="E303" s="300">
        <v>2004</v>
      </c>
      <c r="F303" s="260">
        <f t="shared" si="25"/>
        <v>1.91954022988506</v>
      </c>
      <c r="G303" s="260">
        <f t="shared" si="26"/>
        <v>1.75174825174825</v>
      </c>
      <c r="H303" s="296" t="str">
        <f t="shared" si="24"/>
        <v>是</v>
      </c>
      <c r="I303" s="301" t="str">
        <f t="shared" si="27"/>
        <v>否</v>
      </c>
      <c r="J303" s="286" t="str">
        <f t="shared" si="28"/>
        <v>否</v>
      </c>
      <c r="K303" s="372" t="str">
        <f t="shared" si="29"/>
        <v/>
      </c>
    </row>
    <row r="304" ht="36" hidden="1" customHeight="1" spans="1:11">
      <c r="A304" s="297">
        <v>2040250</v>
      </c>
      <c r="B304" s="298" t="s">
        <v>104</v>
      </c>
      <c r="C304" s="299">
        <v>0</v>
      </c>
      <c r="D304" s="299"/>
      <c r="E304" s="299"/>
      <c r="F304" s="260" t="str">
        <f t="shared" si="25"/>
        <v/>
      </c>
      <c r="G304" s="260" t="str">
        <f t="shared" si="26"/>
        <v/>
      </c>
      <c r="H304" s="296" t="str">
        <f t="shared" si="24"/>
        <v>否</v>
      </c>
      <c r="I304" s="301" t="str">
        <f t="shared" si="27"/>
        <v>否</v>
      </c>
      <c r="J304" s="286" t="str">
        <f t="shared" si="28"/>
        <v>否</v>
      </c>
      <c r="K304" s="286" t="str">
        <f t="shared" si="29"/>
        <v/>
      </c>
    </row>
    <row r="305" ht="35.1" customHeight="1" spans="1:11">
      <c r="A305" s="297">
        <v>2040299</v>
      </c>
      <c r="B305" s="298" t="s">
        <v>276</v>
      </c>
      <c r="C305" s="303">
        <v>5323</v>
      </c>
      <c r="D305" s="303">
        <v>4991</v>
      </c>
      <c r="E305" s="304">
        <v>4943</v>
      </c>
      <c r="F305" s="212">
        <f t="shared" si="25"/>
        <v>0.928611685139959</v>
      </c>
      <c r="G305" s="212">
        <f t="shared" si="26"/>
        <v>0.990382688839912</v>
      </c>
      <c r="H305" s="296" t="str">
        <f t="shared" si="24"/>
        <v>是</v>
      </c>
      <c r="I305" s="301" t="str">
        <f t="shared" si="27"/>
        <v>否</v>
      </c>
      <c r="J305" s="286" t="str">
        <f t="shared" si="28"/>
        <v>否</v>
      </c>
      <c r="K305" s="372" t="str">
        <f t="shared" si="29"/>
        <v/>
      </c>
    </row>
    <row r="306" ht="35.1" customHeight="1" spans="1:11">
      <c r="A306" s="292">
        <v>20403</v>
      </c>
      <c r="B306" s="298" t="s">
        <v>277</v>
      </c>
      <c r="C306" s="300">
        <f>SUM(C307:C312)</f>
        <v>21</v>
      </c>
      <c r="D306" s="300">
        <f>SUM(D307:D312)</f>
        <v>23</v>
      </c>
      <c r="E306" s="300">
        <f>SUM(E307:E312)</f>
        <v>21</v>
      </c>
      <c r="F306" s="260">
        <f t="shared" si="25"/>
        <v>1</v>
      </c>
      <c r="G306" s="260">
        <f t="shared" si="26"/>
        <v>0.91304347826087</v>
      </c>
      <c r="H306" s="296" t="str">
        <f t="shared" si="24"/>
        <v>是</v>
      </c>
      <c r="I306" s="301" t="str">
        <f t="shared" si="27"/>
        <v>是</v>
      </c>
      <c r="J306" s="286" t="str">
        <f t="shared" si="28"/>
        <v>否</v>
      </c>
      <c r="K306" s="372" t="str">
        <f t="shared" si="29"/>
        <v/>
      </c>
    </row>
    <row r="307" ht="36" hidden="1" customHeight="1" spans="1:11">
      <c r="A307" s="297">
        <v>2040301</v>
      </c>
      <c r="B307" s="298" t="s">
        <v>95</v>
      </c>
      <c r="C307" s="299"/>
      <c r="D307" s="299"/>
      <c r="E307" s="299"/>
      <c r="F307" s="260" t="str">
        <f t="shared" si="25"/>
        <v/>
      </c>
      <c r="G307" s="260" t="str">
        <f t="shared" si="26"/>
        <v/>
      </c>
      <c r="H307" s="296" t="str">
        <f t="shared" si="24"/>
        <v>否</v>
      </c>
      <c r="I307" s="301" t="str">
        <f t="shared" si="27"/>
        <v>否</v>
      </c>
      <c r="J307" s="286" t="str">
        <f t="shared" si="28"/>
        <v>否</v>
      </c>
      <c r="K307" s="286" t="str">
        <f t="shared" si="29"/>
        <v/>
      </c>
    </row>
    <row r="308" ht="36" hidden="1" customHeight="1" spans="1:11">
      <c r="A308" s="297">
        <v>2040302</v>
      </c>
      <c r="B308" s="298" t="s">
        <v>96</v>
      </c>
      <c r="C308" s="299"/>
      <c r="D308" s="299"/>
      <c r="E308" s="299"/>
      <c r="F308" s="260" t="str">
        <f t="shared" si="25"/>
        <v/>
      </c>
      <c r="G308" s="260" t="str">
        <f t="shared" si="26"/>
        <v/>
      </c>
      <c r="H308" s="296" t="str">
        <f t="shared" si="24"/>
        <v>否</v>
      </c>
      <c r="I308" s="301" t="str">
        <f t="shared" si="27"/>
        <v>否</v>
      </c>
      <c r="J308" s="286" t="str">
        <f t="shared" si="28"/>
        <v>否</v>
      </c>
      <c r="K308" s="286" t="str">
        <f t="shared" si="29"/>
        <v/>
      </c>
    </row>
    <row r="309" ht="36" hidden="1" customHeight="1" spans="1:11">
      <c r="A309" s="297">
        <v>2040303</v>
      </c>
      <c r="B309" s="298" t="s">
        <v>97</v>
      </c>
      <c r="C309" s="299"/>
      <c r="D309" s="299"/>
      <c r="E309" s="299"/>
      <c r="F309" s="260" t="str">
        <f t="shared" si="25"/>
        <v/>
      </c>
      <c r="G309" s="260" t="str">
        <f t="shared" si="26"/>
        <v/>
      </c>
      <c r="H309" s="296" t="str">
        <f t="shared" si="24"/>
        <v>否</v>
      </c>
      <c r="I309" s="301" t="str">
        <f t="shared" si="27"/>
        <v>否</v>
      </c>
      <c r="J309" s="286" t="str">
        <f t="shared" si="28"/>
        <v>否</v>
      </c>
      <c r="K309" s="286" t="str">
        <f t="shared" si="29"/>
        <v/>
      </c>
    </row>
    <row r="310" ht="35.1" customHeight="1" spans="1:11">
      <c r="A310" s="297">
        <v>2040304</v>
      </c>
      <c r="B310" s="298" t="s">
        <v>278</v>
      </c>
      <c r="C310" s="299">
        <v>18</v>
      </c>
      <c r="D310" s="299">
        <v>18</v>
      </c>
      <c r="E310" s="300">
        <v>18</v>
      </c>
      <c r="F310" s="260">
        <f t="shared" si="25"/>
        <v>1</v>
      </c>
      <c r="G310" s="260">
        <f t="shared" si="26"/>
        <v>1</v>
      </c>
      <c r="H310" s="296" t="str">
        <f t="shared" si="24"/>
        <v>是</v>
      </c>
      <c r="I310" s="301" t="str">
        <f t="shared" si="27"/>
        <v>否</v>
      </c>
      <c r="J310" s="286" t="str">
        <f t="shared" si="28"/>
        <v>否</v>
      </c>
      <c r="K310" s="372" t="str">
        <f t="shared" si="29"/>
        <v/>
      </c>
    </row>
    <row r="311" ht="36" hidden="1" customHeight="1" spans="1:11">
      <c r="A311" s="297">
        <v>2040350</v>
      </c>
      <c r="B311" s="298" t="s">
        <v>104</v>
      </c>
      <c r="C311" s="299"/>
      <c r="D311" s="299"/>
      <c r="E311" s="299"/>
      <c r="F311" s="260" t="str">
        <f t="shared" si="25"/>
        <v/>
      </c>
      <c r="G311" s="260" t="str">
        <f t="shared" si="26"/>
        <v/>
      </c>
      <c r="H311" s="296" t="str">
        <f t="shared" si="24"/>
        <v>否</v>
      </c>
      <c r="I311" s="301" t="str">
        <f t="shared" si="27"/>
        <v>否</v>
      </c>
      <c r="J311" s="286" t="str">
        <f t="shared" si="28"/>
        <v>否</v>
      </c>
      <c r="K311" s="286" t="str">
        <f t="shared" si="29"/>
        <v/>
      </c>
    </row>
    <row r="312" ht="35.1" customHeight="1" spans="1:11">
      <c r="A312" s="297">
        <v>2040399</v>
      </c>
      <c r="B312" s="298" t="s">
        <v>279</v>
      </c>
      <c r="C312" s="303">
        <v>3</v>
      </c>
      <c r="D312" s="303">
        <v>5</v>
      </c>
      <c r="E312" s="304">
        <v>3</v>
      </c>
      <c r="F312" s="212">
        <f t="shared" si="25"/>
        <v>1</v>
      </c>
      <c r="G312" s="212">
        <f t="shared" si="26"/>
        <v>0.6</v>
      </c>
      <c r="H312" s="296" t="str">
        <f t="shared" si="24"/>
        <v>是</v>
      </c>
      <c r="I312" s="301" t="str">
        <f t="shared" si="27"/>
        <v>否</v>
      </c>
      <c r="J312" s="286" t="str">
        <f t="shared" si="28"/>
        <v>否</v>
      </c>
      <c r="K312" s="372" t="str">
        <f t="shared" si="29"/>
        <v/>
      </c>
    </row>
    <row r="313" ht="35.1" customHeight="1" spans="1:11">
      <c r="A313" s="292">
        <v>20404</v>
      </c>
      <c r="B313" s="298" t="s">
        <v>280</v>
      </c>
      <c r="C313" s="300">
        <f>SUM(C314:C324)</f>
        <v>1001</v>
      </c>
      <c r="D313" s="300">
        <f>SUM(D314:D324)</f>
        <v>771</v>
      </c>
      <c r="E313" s="300">
        <f>SUM(E314:E324)</f>
        <v>309</v>
      </c>
      <c r="F313" s="260">
        <f t="shared" si="25"/>
        <v>0.308691308691309</v>
      </c>
      <c r="G313" s="260">
        <f t="shared" si="26"/>
        <v>0.400778210116732</v>
      </c>
      <c r="H313" s="296" t="str">
        <f t="shared" si="24"/>
        <v>是</v>
      </c>
      <c r="I313" s="301" t="str">
        <f t="shared" si="27"/>
        <v>是</v>
      </c>
      <c r="J313" s="286" t="str">
        <f t="shared" si="28"/>
        <v>否</v>
      </c>
      <c r="K313" s="372" t="str">
        <f t="shared" si="29"/>
        <v/>
      </c>
    </row>
    <row r="314" ht="35.1" customHeight="1" spans="1:11">
      <c r="A314" s="297">
        <v>2040401</v>
      </c>
      <c r="B314" s="298" t="s">
        <v>95</v>
      </c>
      <c r="C314" s="299">
        <v>648</v>
      </c>
      <c r="D314" s="299">
        <v>454</v>
      </c>
      <c r="E314" s="300">
        <v>235</v>
      </c>
      <c r="F314" s="260">
        <f t="shared" si="25"/>
        <v>0.362654320987654</v>
      </c>
      <c r="G314" s="260">
        <f t="shared" si="26"/>
        <v>0.517621145374449</v>
      </c>
      <c r="H314" s="296" t="str">
        <f t="shared" si="24"/>
        <v>是</v>
      </c>
      <c r="I314" s="301" t="str">
        <f t="shared" si="27"/>
        <v>否</v>
      </c>
      <c r="J314" s="286" t="str">
        <f t="shared" si="28"/>
        <v>否</v>
      </c>
      <c r="K314" s="372" t="str">
        <f t="shared" si="29"/>
        <v/>
      </c>
    </row>
    <row r="315" ht="35.1" customHeight="1" spans="1:11">
      <c r="A315" s="297">
        <v>2040402</v>
      </c>
      <c r="B315" s="298" t="s">
        <v>96</v>
      </c>
      <c r="C315" s="299">
        <v>62</v>
      </c>
      <c r="D315" s="299">
        <v>63</v>
      </c>
      <c r="E315" s="300">
        <v>7</v>
      </c>
      <c r="F315" s="260">
        <f t="shared" si="25"/>
        <v>0.112903225806452</v>
      </c>
      <c r="G315" s="260">
        <f t="shared" si="26"/>
        <v>0.111111111111111</v>
      </c>
      <c r="H315" s="296" t="str">
        <f t="shared" si="24"/>
        <v>是</v>
      </c>
      <c r="I315" s="301" t="str">
        <f t="shared" si="27"/>
        <v>否</v>
      </c>
      <c r="J315" s="286" t="str">
        <f t="shared" si="28"/>
        <v>否</v>
      </c>
      <c r="K315" s="372" t="str">
        <f t="shared" si="29"/>
        <v/>
      </c>
    </row>
    <row r="316" ht="36" hidden="1" customHeight="1" spans="1:11">
      <c r="A316" s="297">
        <v>2040403</v>
      </c>
      <c r="B316" s="298" t="s">
        <v>97</v>
      </c>
      <c r="C316" s="299">
        <v>0</v>
      </c>
      <c r="D316" s="299"/>
      <c r="E316" s="299"/>
      <c r="F316" s="260" t="str">
        <f t="shared" si="25"/>
        <v/>
      </c>
      <c r="G316" s="260" t="str">
        <f t="shared" si="26"/>
        <v/>
      </c>
      <c r="H316" s="296" t="str">
        <f t="shared" ref="H316:H379" si="30">IF(B316&lt;&gt;"",IF(SUM(C316:E316,K316)&lt;&gt;0,"是","否"),"是")</f>
        <v>否</v>
      </c>
      <c r="I316" s="301" t="str">
        <f t="shared" si="27"/>
        <v>否</v>
      </c>
      <c r="J316" s="286" t="str">
        <f t="shared" si="28"/>
        <v>否</v>
      </c>
      <c r="K316" s="286" t="str">
        <f t="shared" si="29"/>
        <v/>
      </c>
    </row>
    <row r="317" ht="35.1" customHeight="1" spans="1:11">
      <c r="A317" s="297">
        <v>2040404</v>
      </c>
      <c r="B317" s="298" t="s">
        <v>281</v>
      </c>
      <c r="C317" s="299">
        <v>13</v>
      </c>
      <c r="D317" s="299">
        <v>13</v>
      </c>
      <c r="E317" s="300"/>
      <c r="F317" s="260">
        <f t="shared" si="25"/>
        <v>0</v>
      </c>
      <c r="G317" s="260">
        <f t="shared" si="26"/>
        <v>0</v>
      </c>
      <c r="H317" s="296" t="str">
        <f t="shared" si="30"/>
        <v>是</v>
      </c>
      <c r="I317" s="301" t="str">
        <f t="shared" si="27"/>
        <v>否</v>
      </c>
      <c r="J317" s="286" t="str">
        <f t="shared" si="28"/>
        <v>否</v>
      </c>
      <c r="K317" s="372" t="str">
        <f t="shared" si="29"/>
        <v/>
      </c>
    </row>
    <row r="318" ht="35.1" customHeight="1" spans="1:11">
      <c r="A318" s="297">
        <v>2040405</v>
      </c>
      <c r="B318" s="298" t="s">
        <v>282</v>
      </c>
      <c r="C318" s="299">
        <v>7</v>
      </c>
      <c r="D318" s="299">
        <v>7</v>
      </c>
      <c r="E318" s="300"/>
      <c r="F318" s="260">
        <f t="shared" si="25"/>
        <v>0</v>
      </c>
      <c r="G318" s="260">
        <f t="shared" si="26"/>
        <v>0</v>
      </c>
      <c r="H318" s="296" t="str">
        <f t="shared" si="30"/>
        <v>是</v>
      </c>
      <c r="I318" s="301" t="str">
        <f t="shared" si="27"/>
        <v>否</v>
      </c>
      <c r="J318" s="286" t="str">
        <f t="shared" si="28"/>
        <v>否</v>
      </c>
      <c r="K318" s="372" t="str">
        <f t="shared" si="29"/>
        <v/>
      </c>
    </row>
    <row r="319" ht="36" hidden="1" customHeight="1" spans="1:11">
      <c r="A319" s="297">
        <v>2040406</v>
      </c>
      <c r="B319" s="298" t="s">
        <v>283</v>
      </c>
      <c r="C319" s="299">
        <v>0</v>
      </c>
      <c r="D319" s="299"/>
      <c r="E319" s="299"/>
      <c r="F319" s="260" t="str">
        <f t="shared" si="25"/>
        <v/>
      </c>
      <c r="G319" s="260" t="str">
        <f t="shared" si="26"/>
        <v/>
      </c>
      <c r="H319" s="296" t="str">
        <f t="shared" si="30"/>
        <v>否</v>
      </c>
      <c r="I319" s="301" t="str">
        <f t="shared" si="27"/>
        <v>否</v>
      </c>
      <c r="J319" s="286" t="str">
        <f t="shared" si="28"/>
        <v>否</v>
      </c>
      <c r="K319" s="286" t="str">
        <f t="shared" si="29"/>
        <v/>
      </c>
    </row>
    <row r="320" ht="35.1" customHeight="1" spans="1:11">
      <c r="A320" s="297">
        <v>2040407</v>
      </c>
      <c r="B320" s="298" t="s">
        <v>284</v>
      </c>
      <c r="C320" s="299">
        <v>1</v>
      </c>
      <c r="D320" s="299">
        <v>1</v>
      </c>
      <c r="E320" s="300"/>
      <c r="F320" s="260">
        <f t="shared" si="25"/>
        <v>0</v>
      </c>
      <c r="G320" s="260">
        <f t="shared" si="26"/>
        <v>0</v>
      </c>
      <c r="H320" s="296" t="str">
        <f t="shared" si="30"/>
        <v>是</v>
      </c>
      <c r="I320" s="301" t="str">
        <f t="shared" si="27"/>
        <v>否</v>
      </c>
      <c r="J320" s="286" t="str">
        <f t="shared" si="28"/>
        <v>否</v>
      </c>
      <c r="K320" s="372" t="str">
        <f t="shared" si="29"/>
        <v/>
      </c>
    </row>
    <row r="321" ht="35.1" customHeight="1" spans="1:11">
      <c r="A321" s="297">
        <v>2040408</v>
      </c>
      <c r="B321" s="298" t="s">
        <v>285</v>
      </c>
      <c r="C321" s="299">
        <v>11</v>
      </c>
      <c r="D321" s="299">
        <v>13</v>
      </c>
      <c r="E321" s="300">
        <v>17</v>
      </c>
      <c r="F321" s="260">
        <f t="shared" si="25"/>
        <v>1.54545454545455</v>
      </c>
      <c r="G321" s="260">
        <f t="shared" si="26"/>
        <v>1.30769230769231</v>
      </c>
      <c r="H321" s="296" t="str">
        <f t="shared" si="30"/>
        <v>是</v>
      </c>
      <c r="I321" s="301" t="str">
        <f t="shared" si="27"/>
        <v>否</v>
      </c>
      <c r="J321" s="286" t="str">
        <f t="shared" si="28"/>
        <v>否</v>
      </c>
      <c r="K321" s="372" t="str">
        <f t="shared" si="29"/>
        <v/>
      </c>
    </row>
    <row r="322" ht="35.1" customHeight="1" spans="1:11">
      <c r="A322" s="297">
        <v>2040409</v>
      </c>
      <c r="B322" s="298" t="s">
        <v>286</v>
      </c>
      <c r="C322" s="299">
        <v>38</v>
      </c>
      <c r="D322" s="299">
        <v>38</v>
      </c>
      <c r="E322" s="300"/>
      <c r="F322" s="260">
        <f t="shared" si="25"/>
        <v>0</v>
      </c>
      <c r="G322" s="260">
        <f t="shared" si="26"/>
        <v>0</v>
      </c>
      <c r="H322" s="296" t="str">
        <f t="shared" si="30"/>
        <v>是</v>
      </c>
      <c r="I322" s="301" t="str">
        <f t="shared" si="27"/>
        <v>否</v>
      </c>
      <c r="J322" s="286" t="str">
        <f t="shared" si="28"/>
        <v>否</v>
      </c>
      <c r="K322" s="372" t="str">
        <f t="shared" si="29"/>
        <v/>
      </c>
    </row>
    <row r="323" ht="36" hidden="1" customHeight="1" spans="1:11">
      <c r="A323" s="297">
        <v>2040450</v>
      </c>
      <c r="B323" s="298" t="s">
        <v>104</v>
      </c>
      <c r="C323" s="299">
        <v>0</v>
      </c>
      <c r="D323" s="299"/>
      <c r="E323" s="299"/>
      <c r="F323" s="260" t="str">
        <f t="shared" si="25"/>
        <v/>
      </c>
      <c r="G323" s="260" t="str">
        <f t="shared" si="26"/>
        <v/>
      </c>
      <c r="H323" s="296" t="str">
        <f t="shared" si="30"/>
        <v>否</v>
      </c>
      <c r="I323" s="301" t="str">
        <f t="shared" si="27"/>
        <v>否</v>
      </c>
      <c r="J323" s="286" t="str">
        <f t="shared" si="28"/>
        <v>否</v>
      </c>
      <c r="K323" s="286" t="str">
        <f t="shared" si="29"/>
        <v/>
      </c>
    </row>
    <row r="324" ht="35.1" customHeight="1" spans="1:11">
      <c r="A324" s="297">
        <v>2040499</v>
      </c>
      <c r="B324" s="298" t="s">
        <v>287</v>
      </c>
      <c r="C324" s="303">
        <v>221</v>
      </c>
      <c r="D324" s="303">
        <v>182</v>
      </c>
      <c r="E324" s="304">
        <v>50</v>
      </c>
      <c r="F324" s="212">
        <f t="shared" si="25"/>
        <v>0.226244343891403</v>
      </c>
      <c r="G324" s="212">
        <f t="shared" si="26"/>
        <v>0.274725274725275</v>
      </c>
      <c r="H324" s="296" t="str">
        <f t="shared" si="30"/>
        <v>是</v>
      </c>
      <c r="I324" s="301" t="str">
        <f t="shared" si="27"/>
        <v>否</v>
      </c>
      <c r="J324" s="286" t="str">
        <f t="shared" si="28"/>
        <v>否</v>
      </c>
      <c r="K324" s="372" t="str">
        <f t="shared" si="29"/>
        <v/>
      </c>
    </row>
    <row r="325" ht="35.1" customHeight="1" spans="1:11">
      <c r="A325" s="292">
        <v>20405</v>
      </c>
      <c r="B325" s="298" t="s">
        <v>288</v>
      </c>
      <c r="C325" s="300">
        <f>SUM(C326:C333)</f>
        <v>1775</v>
      </c>
      <c r="D325" s="300">
        <f>SUM(D326:D333)</f>
        <v>1438</v>
      </c>
      <c r="E325" s="300">
        <f>SUM(E326:E333)</f>
        <v>389</v>
      </c>
      <c r="F325" s="260">
        <f t="shared" ref="F325:F388" si="31">IF(C325&lt;&gt;0,E325/C325,"")</f>
        <v>0.219154929577465</v>
      </c>
      <c r="G325" s="260">
        <f t="shared" ref="G325:G388" si="32">IF(D325&lt;&gt;0,E325/D325,"")</f>
        <v>0.270514603616133</v>
      </c>
      <c r="H325" s="296" t="str">
        <f t="shared" si="30"/>
        <v>是</v>
      </c>
      <c r="I325" s="301" t="str">
        <f t="shared" si="27"/>
        <v>是</v>
      </c>
      <c r="J325" s="286" t="str">
        <f t="shared" si="28"/>
        <v>否</v>
      </c>
      <c r="K325" s="372" t="str">
        <f t="shared" si="29"/>
        <v/>
      </c>
    </row>
    <row r="326" ht="35.1" customHeight="1" spans="1:11">
      <c r="A326" s="297">
        <v>2040501</v>
      </c>
      <c r="B326" s="298" t="s">
        <v>95</v>
      </c>
      <c r="C326" s="299">
        <v>660</v>
      </c>
      <c r="D326" s="299">
        <v>544</v>
      </c>
      <c r="E326" s="300">
        <v>161</v>
      </c>
      <c r="F326" s="260">
        <f t="shared" si="31"/>
        <v>0.243939393939394</v>
      </c>
      <c r="G326" s="260">
        <f t="shared" si="32"/>
        <v>0.295955882352941</v>
      </c>
      <c r="H326" s="296" t="str">
        <f t="shared" si="30"/>
        <v>是</v>
      </c>
      <c r="I326" s="301" t="str">
        <f t="shared" ref="I326:I389" si="33">IF(LEN(A326)&lt;=5,"是","否")</f>
        <v>否</v>
      </c>
      <c r="J326" s="286" t="str">
        <f t="shared" ref="J326:J389" si="34">IF(LEN(A326)=3,"是","否")</f>
        <v>否</v>
      </c>
      <c r="K326" s="372" t="str">
        <f t="shared" ref="K326:K389" si="35">IF(J326="是",1,"")</f>
        <v/>
      </c>
    </row>
    <row r="327" ht="35.1" customHeight="1" spans="1:11">
      <c r="A327" s="297">
        <v>2040502</v>
      </c>
      <c r="B327" s="298" t="s">
        <v>96</v>
      </c>
      <c r="C327" s="299">
        <v>53</v>
      </c>
      <c r="D327" s="299">
        <v>15</v>
      </c>
      <c r="E327" s="300">
        <v>42</v>
      </c>
      <c r="F327" s="260">
        <f t="shared" si="31"/>
        <v>0.792452830188679</v>
      </c>
      <c r="G327" s="260">
        <f t="shared" si="32"/>
        <v>2.8</v>
      </c>
      <c r="H327" s="296" t="str">
        <f t="shared" si="30"/>
        <v>是</v>
      </c>
      <c r="I327" s="301" t="str">
        <f t="shared" si="33"/>
        <v>否</v>
      </c>
      <c r="J327" s="286" t="str">
        <f t="shared" si="34"/>
        <v>否</v>
      </c>
      <c r="K327" s="372" t="str">
        <f t="shared" si="35"/>
        <v/>
      </c>
    </row>
    <row r="328" ht="36" hidden="1" customHeight="1" spans="1:11">
      <c r="A328" s="297">
        <v>2040503</v>
      </c>
      <c r="B328" s="298" t="s">
        <v>97</v>
      </c>
      <c r="C328" s="299">
        <v>0</v>
      </c>
      <c r="D328" s="299"/>
      <c r="E328" s="299">
        <v>0</v>
      </c>
      <c r="F328" s="260" t="str">
        <f t="shared" si="31"/>
        <v/>
      </c>
      <c r="G328" s="260" t="str">
        <f t="shared" si="32"/>
        <v/>
      </c>
      <c r="H328" s="296" t="str">
        <f t="shared" si="30"/>
        <v>否</v>
      </c>
      <c r="I328" s="301" t="str">
        <f t="shared" si="33"/>
        <v>否</v>
      </c>
      <c r="J328" s="286" t="str">
        <f t="shared" si="34"/>
        <v>否</v>
      </c>
      <c r="K328" s="286" t="str">
        <f t="shared" si="35"/>
        <v/>
      </c>
    </row>
    <row r="329" ht="35.1" customHeight="1" spans="1:11">
      <c r="A329" s="297">
        <v>2040504</v>
      </c>
      <c r="B329" s="298" t="s">
        <v>289</v>
      </c>
      <c r="C329" s="299">
        <v>141</v>
      </c>
      <c r="D329" s="299">
        <v>145</v>
      </c>
      <c r="E329" s="300">
        <v>0</v>
      </c>
      <c r="F329" s="260">
        <f t="shared" si="31"/>
        <v>0</v>
      </c>
      <c r="G329" s="260">
        <f t="shared" si="32"/>
        <v>0</v>
      </c>
      <c r="H329" s="296" t="str">
        <f t="shared" si="30"/>
        <v>是</v>
      </c>
      <c r="I329" s="301" t="str">
        <f t="shared" si="33"/>
        <v>否</v>
      </c>
      <c r="J329" s="286" t="str">
        <f t="shared" si="34"/>
        <v>否</v>
      </c>
      <c r="K329" s="372" t="str">
        <f t="shared" si="35"/>
        <v/>
      </c>
    </row>
    <row r="330" ht="35.1" customHeight="1" spans="1:11">
      <c r="A330" s="297">
        <v>2040505</v>
      </c>
      <c r="B330" s="298" t="s">
        <v>290</v>
      </c>
      <c r="C330" s="299">
        <v>8</v>
      </c>
      <c r="D330" s="299"/>
      <c r="E330" s="300">
        <v>49</v>
      </c>
      <c r="F330" s="260">
        <f t="shared" si="31"/>
        <v>6.125</v>
      </c>
      <c r="G330" s="260" t="str">
        <f t="shared" si="32"/>
        <v/>
      </c>
      <c r="H330" s="296" t="str">
        <f t="shared" si="30"/>
        <v>是</v>
      </c>
      <c r="I330" s="301" t="str">
        <f t="shared" si="33"/>
        <v>否</v>
      </c>
      <c r="J330" s="286" t="str">
        <f t="shared" si="34"/>
        <v>否</v>
      </c>
      <c r="K330" s="372" t="str">
        <f t="shared" si="35"/>
        <v/>
      </c>
    </row>
    <row r="331" ht="35.1" customHeight="1" spans="1:11">
      <c r="A331" s="297">
        <v>2040506</v>
      </c>
      <c r="B331" s="298" t="s">
        <v>291</v>
      </c>
      <c r="C331" s="299">
        <v>43</v>
      </c>
      <c r="D331" s="299">
        <v>43</v>
      </c>
      <c r="E331" s="300">
        <v>0</v>
      </c>
      <c r="F331" s="260">
        <f t="shared" si="31"/>
        <v>0</v>
      </c>
      <c r="G331" s="260">
        <f t="shared" si="32"/>
        <v>0</v>
      </c>
      <c r="H331" s="296" t="str">
        <f t="shared" si="30"/>
        <v>是</v>
      </c>
      <c r="I331" s="301" t="str">
        <f t="shared" si="33"/>
        <v>否</v>
      </c>
      <c r="J331" s="286" t="str">
        <f t="shared" si="34"/>
        <v>否</v>
      </c>
      <c r="K331" s="372" t="str">
        <f t="shared" si="35"/>
        <v/>
      </c>
    </row>
    <row r="332" ht="35.1" customHeight="1" spans="1:11">
      <c r="A332" s="297">
        <v>2040550</v>
      </c>
      <c r="B332" s="298" t="s">
        <v>104</v>
      </c>
      <c r="C332" s="299">
        <v>13</v>
      </c>
      <c r="D332" s="299">
        <v>13</v>
      </c>
      <c r="E332" s="300">
        <v>11</v>
      </c>
      <c r="F332" s="260">
        <f t="shared" si="31"/>
        <v>0.846153846153846</v>
      </c>
      <c r="G332" s="260">
        <f t="shared" si="32"/>
        <v>0.846153846153846</v>
      </c>
      <c r="H332" s="296" t="str">
        <f t="shared" si="30"/>
        <v>是</v>
      </c>
      <c r="I332" s="301" t="str">
        <f t="shared" si="33"/>
        <v>否</v>
      </c>
      <c r="J332" s="286" t="str">
        <f t="shared" si="34"/>
        <v>否</v>
      </c>
      <c r="K332" s="372" t="str">
        <f t="shared" si="35"/>
        <v/>
      </c>
    </row>
    <row r="333" ht="35.1" customHeight="1" spans="1:11">
      <c r="A333" s="297">
        <v>2040599</v>
      </c>
      <c r="B333" s="298" t="s">
        <v>292</v>
      </c>
      <c r="C333" s="303">
        <v>857</v>
      </c>
      <c r="D333" s="303">
        <v>678</v>
      </c>
      <c r="E333" s="304">
        <v>126</v>
      </c>
      <c r="F333" s="212">
        <f t="shared" si="31"/>
        <v>0.147024504084014</v>
      </c>
      <c r="G333" s="212">
        <f t="shared" si="32"/>
        <v>0.185840707964602</v>
      </c>
      <c r="H333" s="296" t="str">
        <f t="shared" si="30"/>
        <v>是</v>
      </c>
      <c r="I333" s="301" t="str">
        <f t="shared" si="33"/>
        <v>否</v>
      </c>
      <c r="J333" s="286" t="str">
        <f t="shared" si="34"/>
        <v>否</v>
      </c>
      <c r="K333" s="372" t="str">
        <f t="shared" si="35"/>
        <v/>
      </c>
    </row>
    <row r="334" ht="35.1" customHeight="1" spans="1:11">
      <c r="A334" s="292">
        <v>20406</v>
      </c>
      <c r="B334" s="298" t="s">
        <v>293</v>
      </c>
      <c r="C334" s="300">
        <f>SUM(C335:C347)</f>
        <v>7516</v>
      </c>
      <c r="D334" s="300">
        <f>SUM(D335:D347)</f>
        <v>8389</v>
      </c>
      <c r="E334" s="300">
        <f>SUM(E335:E347)</f>
        <v>9886</v>
      </c>
      <c r="F334" s="260">
        <f t="shared" si="31"/>
        <v>1.31532730175625</v>
      </c>
      <c r="G334" s="260">
        <f t="shared" si="32"/>
        <v>1.17844796757659</v>
      </c>
      <c r="H334" s="296" t="str">
        <f t="shared" si="30"/>
        <v>是</v>
      </c>
      <c r="I334" s="301" t="str">
        <f t="shared" si="33"/>
        <v>是</v>
      </c>
      <c r="J334" s="286" t="str">
        <f t="shared" si="34"/>
        <v>否</v>
      </c>
      <c r="K334" s="372" t="str">
        <f t="shared" si="35"/>
        <v/>
      </c>
    </row>
    <row r="335" ht="35.1" customHeight="1" spans="1:11">
      <c r="A335" s="297">
        <v>2040601</v>
      </c>
      <c r="B335" s="298" t="s">
        <v>95</v>
      </c>
      <c r="C335" s="299">
        <v>4934</v>
      </c>
      <c r="D335" s="299">
        <v>5617</v>
      </c>
      <c r="E335" s="300">
        <v>6013</v>
      </c>
      <c r="F335" s="260">
        <f t="shared" si="31"/>
        <v>1.21868666396433</v>
      </c>
      <c r="G335" s="260">
        <f t="shared" si="32"/>
        <v>1.07050026704647</v>
      </c>
      <c r="H335" s="296" t="str">
        <f t="shared" si="30"/>
        <v>是</v>
      </c>
      <c r="I335" s="301" t="str">
        <f t="shared" si="33"/>
        <v>否</v>
      </c>
      <c r="J335" s="286" t="str">
        <f t="shared" si="34"/>
        <v>否</v>
      </c>
      <c r="K335" s="372" t="str">
        <f t="shared" si="35"/>
        <v/>
      </c>
    </row>
    <row r="336" ht="35.1" customHeight="1" spans="1:11">
      <c r="A336" s="297">
        <v>2040602</v>
      </c>
      <c r="B336" s="298" t="s">
        <v>96</v>
      </c>
      <c r="C336" s="299">
        <v>192</v>
      </c>
      <c r="D336" s="299">
        <v>226</v>
      </c>
      <c r="E336" s="300">
        <v>1324</v>
      </c>
      <c r="F336" s="260">
        <f t="shared" si="31"/>
        <v>6.89583333333333</v>
      </c>
      <c r="G336" s="260">
        <f t="shared" si="32"/>
        <v>5.85840707964602</v>
      </c>
      <c r="H336" s="296" t="str">
        <f t="shared" si="30"/>
        <v>是</v>
      </c>
      <c r="I336" s="301" t="str">
        <f t="shared" si="33"/>
        <v>否</v>
      </c>
      <c r="J336" s="286" t="str">
        <f t="shared" si="34"/>
        <v>否</v>
      </c>
      <c r="K336" s="372" t="str">
        <f t="shared" si="35"/>
        <v/>
      </c>
    </row>
    <row r="337" ht="36" hidden="1" customHeight="1" spans="1:11">
      <c r="A337" s="297">
        <v>2040603</v>
      </c>
      <c r="B337" s="298" t="s">
        <v>97</v>
      </c>
      <c r="C337" s="299">
        <v>0</v>
      </c>
      <c r="D337" s="299"/>
      <c r="E337" s="299"/>
      <c r="F337" s="260" t="str">
        <f t="shared" si="31"/>
        <v/>
      </c>
      <c r="G337" s="260" t="str">
        <f t="shared" si="32"/>
        <v/>
      </c>
      <c r="H337" s="296" t="str">
        <f t="shared" si="30"/>
        <v>否</v>
      </c>
      <c r="I337" s="301" t="str">
        <f t="shared" si="33"/>
        <v>否</v>
      </c>
      <c r="J337" s="286" t="str">
        <f t="shared" si="34"/>
        <v>否</v>
      </c>
      <c r="K337" s="286" t="str">
        <f t="shared" si="35"/>
        <v/>
      </c>
    </row>
    <row r="338" ht="35.1" customHeight="1" spans="1:11">
      <c r="A338" s="297">
        <v>2040604</v>
      </c>
      <c r="B338" s="298" t="s">
        <v>294</v>
      </c>
      <c r="C338" s="299">
        <v>540</v>
      </c>
      <c r="D338" s="299">
        <v>479</v>
      </c>
      <c r="E338" s="300">
        <v>720</v>
      </c>
      <c r="F338" s="260">
        <f t="shared" si="31"/>
        <v>1.33333333333333</v>
      </c>
      <c r="G338" s="260">
        <f t="shared" si="32"/>
        <v>1.50313152400835</v>
      </c>
      <c r="H338" s="296" t="str">
        <f t="shared" si="30"/>
        <v>是</v>
      </c>
      <c r="I338" s="301" t="str">
        <f t="shared" si="33"/>
        <v>否</v>
      </c>
      <c r="J338" s="286" t="str">
        <f t="shared" si="34"/>
        <v>否</v>
      </c>
      <c r="K338" s="372" t="str">
        <f t="shared" si="35"/>
        <v/>
      </c>
    </row>
    <row r="339" ht="35.1" customHeight="1" spans="1:11">
      <c r="A339" s="297">
        <v>2040605</v>
      </c>
      <c r="B339" s="298" t="s">
        <v>295</v>
      </c>
      <c r="C339" s="299">
        <v>265</v>
      </c>
      <c r="D339" s="299">
        <v>279</v>
      </c>
      <c r="E339" s="300">
        <v>197</v>
      </c>
      <c r="F339" s="260">
        <f t="shared" si="31"/>
        <v>0.743396226415094</v>
      </c>
      <c r="G339" s="260">
        <f t="shared" si="32"/>
        <v>0.706093189964158</v>
      </c>
      <c r="H339" s="296" t="str">
        <f t="shared" si="30"/>
        <v>是</v>
      </c>
      <c r="I339" s="301" t="str">
        <f t="shared" si="33"/>
        <v>否</v>
      </c>
      <c r="J339" s="286" t="str">
        <f t="shared" si="34"/>
        <v>否</v>
      </c>
      <c r="K339" s="372" t="str">
        <f t="shared" si="35"/>
        <v/>
      </c>
    </row>
    <row r="340" ht="35.1" customHeight="1" spans="1:11">
      <c r="A340" s="297">
        <v>2040606</v>
      </c>
      <c r="B340" s="298" t="s">
        <v>296</v>
      </c>
      <c r="C340" s="299">
        <v>168</v>
      </c>
      <c r="D340" s="299">
        <v>85</v>
      </c>
      <c r="E340" s="300">
        <v>91</v>
      </c>
      <c r="F340" s="260">
        <f t="shared" si="31"/>
        <v>0.541666666666667</v>
      </c>
      <c r="G340" s="260">
        <f t="shared" si="32"/>
        <v>1.07058823529412</v>
      </c>
      <c r="H340" s="296" t="str">
        <f t="shared" si="30"/>
        <v>是</v>
      </c>
      <c r="I340" s="301" t="str">
        <f t="shared" si="33"/>
        <v>否</v>
      </c>
      <c r="J340" s="286" t="str">
        <f t="shared" si="34"/>
        <v>否</v>
      </c>
      <c r="K340" s="372" t="str">
        <f t="shared" si="35"/>
        <v/>
      </c>
    </row>
    <row r="341" ht="35.1" customHeight="1" spans="1:11">
      <c r="A341" s="297">
        <v>2040607</v>
      </c>
      <c r="B341" s="298" t="s">
        <v>297</v>
      </c>
      <c r="C341" s="299">
        <v>216</v>
      </c>
      <c r="D341" s="299">
        <v>188</v>
      </c>
      <c r="E341" s="300">
        <v>291</v>
      </c>
      <c r="F341" s="260">
        <f t="shared" si="31"/>
        <v>1.34722222222222</v>
      </c>
      <c r="G341" s="260">
        <f t="shared" si="32"/>
        <v>1.54787234042553</v>
      </c>
      <c r="H341" s="296" t="str">
        <f t="shared" si="30"/>
        <v>是</v>
      </c>
      <c r="I341" s="301" t="str">
        <f t="shared" si="33"/>
        <v>否</v>
      </c>
      <c r="J341" s="286" t="str">
        <f t="shared" si="34"/>
        <v>否</v>
      </c>
      <c r="K341" s="372" t="str">
        <f t="shared" si="35"/>
        <v/>
      </c>
    </row>
    <row r="342" ht="36" hidden="1" customHeight="1" spans="1:11">
      <c r="A342" s="297">
        <v>2040608</v>
      </c>
      <c r="B342" s="298" t="s">
        <v>298</v>
      </c>
      <c r="C342" s="299">
        <v>0</v>
      </c>
      <c r="D342" s="299"/>
      <c r="E342" s="299"/>
      <c r="F342" s="260" t="str">
        <f t="shared" si="31"/>
        <v/>
      </c>
      <c r="G342" s="260" t="str">
        <f t="shared" si="32"/>
        <v/>
      </c>
      <c r="H342" s="296" t="str">
        <f t="shared" si="30"/>
        <v>否</v>
      </c>
      <c r="I342" s="301" t="str">
        <f t="shared" si="33"/>
        <v>否</v>
      </c>
      <c r="J342" s="286" t="str">
        <f t="shared" si="34"/>
        <v>否</v>
      </c>
      <c r="K342" s="286" t="str">
        <f t="shared" si="35"/>
        <v/>
      </c>
    </row>
    <row r="343" ht="36" hidden="1" customHeight="1" spans="1:11">
      <c r="A343" s="297">
        <v>2040609</v>
      </c>
      <c r="B343" s="298" t="s">
        <v>299</v>
      </c>
      <c r="C343" s="299">
        <v>0</v>
      </c>
      <c r="D343" s="299"/>
      <c r="E343" s="299"/>
      <c r="F343" s="260" t="str">
        <f t="shared" si="31"/>
        <v/>
      </c>
      <c r="G343" s="260" t="str">
        <f t="shared" si="32"/>
        <v/>
      </c>
      <c r="H343" s="296" t="str">
        <f t="shared" si="30"/>
        <v>否</v>
      </c>
      <c r="I343" s="301" t="str">
        <f t="shared" si="33"/>
        <v>否</v>
      </c>
      <c r="J343" s="286" t="str">
        <f t="shared" si="34"/>
        <v>否</v>
      </c>
      <c r="K343" s="286" t="str">
        <f t="shared" si="35"/>
        <v/>
      </c>
    </row>
    <row r="344" customFormat="1" ht="35.1" customHeight="1" spans="1:11">
      <c r="A344" s="297">
        <v>2040610</v>
      </c>
      <c r="B344" s="302" t="s">
        <v>300</v>
      </c>
      <c r="C344" s="299">
        <v>53</v>
      </c>
      <c r="D344" s="299">
        <v>62</v>
      </c>
      <c r="E344" s="300">
        <v>35</v>
      </c>
      <c r="F344" s="260">
        <f t="shared" si="31"/>
        <v>0.660377358490566</v>
      </c>
      <c r="G344" s="260">
        <f t="shared" si="32"/>
        <v>0.564516129032258</v>
      </c>
      <c r="H344" s="296" t="str">
        <f t="shared" si="30"/>
        <v>是</v>
      </c>
      <c r="I344" s="301" t="str">
        <f t="shared" si="33"/>
        <v>否</v>
      </c>
      <c r="J344" s="286" t="str">
        <f t="shared" si="34"/>
        <v>否</v>
      </c>
      <c r="K344" s="372" t="str">
        <f t="shared" si="35"/>
        <v/>
      </c>
    </row>
    <row r="345" ht="36" hidden="1" customHeight="1" spans="1:11">
      <c r="A345" s="297">
        <v>2040611</v>
      </c>
      <c r="B345" s="298" t="s">
        <v>301</v>
      </c>
      <c r="C345" s="299">
        <v>0</v>
      </c>
      <c r="D345" s="299"/>
      <c r="E345" s="299"/>
      <c r="F345" s="260" t="str">
        <f t="shared" si="31"/>
        <v/>
      </c>
      <c r="G345" s="260" t="str">
        <f t="shared" si="32"/>
        <v/>
      </c>
      <c r="H345" s="296" t="str">
        <f t="shared" si="30"/>
        <v>否</v>
      </c>
      <c r="I345" s="301" t="str">
        <f t="shared" si="33"/>
        <v>否</v>
      </c>
      <c r="J345" s="286" t="str">
        <f t="shared" si="34"/>
        <v>否</v>
      </c>
      <c r="K345" s="286" t="str">
        <f t="shared" si="35"/>
        <v/>
      </c>
    </row>
    <row r="346" ht="35.1" customHeight="1" spans="1:11">
      <c r="A346" s="297">
        <v>2040650</v>
      </c>
      <c r="B346" s="298" t="s">
        <v>104</v>
      </c>
      <c r="C346" s="299">
        <v>660</v>
      </c>
      <c r="D346" s="299">
        <v>842</v>
      </c>
      <c r="E346" s="300">
        <v>750</v>
      </c>
      <c r="F346" s="260">
        <f t="shared" si="31"/>
        <v>1.13636363636364</v>
      </c>
      <c r="G346" s="260">
        <f t="shared" si="32"/>
        <v>0.890736342042755</v>
      </c>
      <c r="H346" s="296" t="str">
        <f t="shared" si="30"/>
        <v>是</v>
      </c>
      <c r="I346" s="301" t="str">
        <f t="shared" si="33"/>
        <v>否</v>
      </c>
      <c r="J346" s="286" t="str">
        <f t="shared" si="34"/>
        <v>否</v>
      </c>
      <c r="K346" s="372" t="str">
        <f t="shared" si="35"/>
        <v/>
      </c>
    </row>
    <row r="347" ht="35.1" customHeight="1" spans="1:11">
      <c r="A347" s="297">
        <v>2040699</v>
      </c>
      <c r="B347" s="298" t="s">
        <v>302</v>
      </c>
      <c r="C347" s="303">
        <v>488</v>
      </c>
      <c r="D347" s="303">
        <v>611</v>
      </c>
      <c r="E347" s="304">
        <v>465</v>
      </c>
      <c r="F347" s="212">
        <f t="shared" si="31"/>
        <v>0.952868852459016</v>
      </c>
      <c r="G347" s="212">
        <f t="shared" si="32"/>
        <v>0.761047463175123</v>
      </c>
      <c r="H347" s="296" t="str">
        <f t="shared" si="30"/>
        <v>是</v>
      </c>
      <c r="I347" s="301" t="str">
        <f t="shared" si="33"/>
        <v>否</v>
      </c>
      <c r="J347" s="286" t="str">
        <f t="shared" si="34"/>
        <v>否</v>
      </c>
      <c r="K347" s="372" t="str">
        <f t="shared" si="35"/>
        <v/>
      </c>
    </row>
    <row r="348" ht="36" hidden="1" customHeight="1" spans="1:11">
      <c r="A348" s="292">
        <v>20407</v>
      </c>
      <c r="B348" s="298" t="s">
        <v>303</v>
      </c>
      <c r="C348" s="300">
        <f>SUM(C349:C356)</f>
        <v>0</v>
      </c>
      <c r="D348" s="300">
        <f>SUM(D349:D356)</f>
        <v>0</v>
      </c>
      <c r="E348" s="300">
        <f>SUM(E349:E356)</f>
        <v>0</v>
      </c>
      <c r="F348" s="260" t="str">
        <f t="shared" si="31"/>
        <v/>
      </c>
      <c r="G348" s="260" t="str">
        <f t="shared" si="32"/>
        <v/>
      </c>
      <c r="H348" s="296" t="str">
        <f t="shared" si="30"/>
        <v>否</v>
      </c>
      <c r="I348" s="301" t="str">
        <f t="shared" si="33"/>
        <v>是</v>
      </c>
      <c r="J348" s="286" t="str">
        <f t="shared" si="34"/>
        <v>否</v>
      </c>
      <c r="K348" s="286" t="str">
        <f t="shared" si="35"/>
        <v/>
      </c>
    </row>
    <row r="349" customFormat="1" ht="36" hidden="1" customHeight="1" spans="1:11">
      <c r="A349" s="297">
        <v>2040701</v>
      </c>
      <c r="B349" s="302" t="s">
        <v>95</v>
      </c>
      <c r="C349" s="299"/>
      <c r="D349" s="299"/>
      <c r="E349" s="299"/>
      <c r="F349" s="260" t="str">
        <f t="shared" si="31"/>
        <v/>
      </c>
      <c r="G349" s="260" t="str">
        <f t="shared" si="32"/>
        <v/>
      </c>
      <c r="H349" s="296" t="str">
        <f t="shared" si="30"/>
        <v>否</v>
      </c>
      <c r="I349" s="301" t="str">
        <f t="shared" si="33"/>
        <v>否</v>
      </c>
      <c r="J349" s="286" t="str">
        <f t="shared" si="34"/>
        <v>否</v>
      </c>
      <c r="K349" s="286" t="str">
        <f t="shared" si="35"/>
        <v/>
      </c>
    </row>
    <row r="350" customFormat="1" ht="36" hidden="1" customHeight="1" spans="1:11">
      <c r="A350" s="297">
        <v>2040702</v>
      </c>
      <c r="B350" s="302" t="s">
        <v>96</v>
      </c>
      <c r="C350" s="299"/>
      <c r="D350" s="299"/>
      <c r="E350" s="299"/>
      <c r="F350" s="260" t="str">
        <f t="shared" si="31"/>
        <v/>
      </c>
      <c r="G350" s="260" t="str">
        <f t="shared" si="32"/>
        <v/>
      </c>
      <c r="H350" s="296" t="str">
        <f t="shared" si="30"/>
        <v>否</v>
      </c>
      <c r="I350" s="301" t="str">
        <f t="shared" si="33"/>
        <v>否</v>
      </c>
      <c r="J350" s="286" t="str">
        <f t="shared" si="34"/>
        <v>否</v>
      </c>
      <c r="K350" s="286" t="str">
        <f t="shared" si="35"/>
        <v/>
      </c>
    </row>
    <row r="351" ht="36" hidden="1" customHeight="1" spans="1:11">
      <c r="A351" s="297">
        <v>2040703</v>
      </c>
      <c r="B351" s="298" t="s">
        <v>97</v>
      </c>
      <c r="C351" s="299"/>
      <c r="D351" s="299"/>
      <c r="E351" s="299"/>
      <c r="F351" s="260" t="str">
        <f t="shared" si="31"/>
        <v/>
      </c>
      <c r="G351" s="260" t="str">
        <f t="shared" si="32"/>
        <v/>
      </c>
      <c r="H351" s="296" t="str">
        <f t="shared" si="30"/>
        <v>否</v>
      </c>
      <c r="I351" s="301" t="str">
        <f t="shared" si="33"/>
        <v>否</v>
      </c>
      <c r="J351" s="286" t="str">
        <f t="shared" si="34"/>
        <v>否</v>
      </c>
      <c r="K351" s="286" t="str">
        <f t="shared" si="35"/>
        <v/>
      </c>
    </row>
    <row r="352" ht="36" hidden="1" customHeight="1" spans="1:11">
      <c r="A352" s="297">
        <v>2040704</v>
      </c>
      <c r="B352" s="298" t="s">
        <v>304</v>
      </c>
      <c r="C352" s="299"/>
      <c r="D352" s="299"/>
      <c r="E352" s="299"/>
      <c r="F352" s="260" t="str">
        <f t="shared" si="31"/>
        <v/>
      </c>
      <c r="G352" s="260" t="str">
        <f t="shared" si="32"/>
        <v/>
      </c>
      <c r="H352" s="296" t="str">
        <f t="shared" si="30"/>
        <v>否</v>
      </c>
      <c r="I352" s="301" t="str">
        <f t="shared" si="33"/>
        <v>否</v>
      </c>
      <c r="J352" s="286" t="str">
        <f t="shared" si="34"/>
        <v>否</v>
      </c>
      <c r="K352" s="286" t="str">
        <f t="shared" si="35"/>
        <v/>
      </c>
    </row>
    <row r="353" ht="36" hidden="1" customHeight="1" spans="1:11">
      <c r="A353" s="297">
        <v>2040705</v>
      </c>
      <c r="B353" s="298" t="s">
        <v>305</v>
      </c>
      <c r="C353" s="299"/>
      <c r="D353" s="299"/>
      <c r="E353" s="299"/>
      <c r="F353" s="260" t="str">
        <f t="shared" si="31"/>
        <v/>
      </c>
      <c r="G353" s="260" t="str">
        <f t="shared" si="32"/>
        <v/>
      </c>
      <c r="H353" s="296" t="str">
        <f t="shared" si="30"/>
        <v>否</v>
      </c>
      <c r="I353" s="301" t="str">
        <f t="shared" si="33"/>
        <v>否</v>
      </c>
      <c r="J353" s="286" t="str">
        <f t="shared" si="34"/>
        <v>否</v>
      </c>
      <c r="K353" s="286" t="str">
        <f t="shared" si="35"/>
        <v/>
      </c>
    </row>
    <row r="354" customFormat="1" ht="36" hidden="1" customHeight="1" spans="1:11">
      <c r="A354" s="297">
        <v>2040706</v>
      </c>
      <c r="B354" s="302" t="s">
        <v>306</v>
      </c>
      <c r="C354" s="299"/>
      <c r="D354" s="299"/>
      <c r="E354" s="299"/>
      <c r="F354" s="260" t="str">
        <f t="shared" si="31"/>
        <v/>
      </c>
      <c r="G354" s="260" t="str">
        <f t="shared" si="32"/>
        <v/>
      </c>
      <c r="H354" s="296" t="str">
        <f t="shared" si="30"/>
        <v>否</v>
      </c>
      <c r="I354" s="301" t="str">
        <f t="shared" si="33"/>
        <v>否</v>
      </c>
      <c r="J354" s="286" t="str">
        <f t="shared" si="34"/>
        <v>否</v>
      </c>
      <c r="K354" s="286" t="str">
        <f t="shared" si="35"/>
        <v/>
      </c>
    </row>
    <row r="355" ht="36" hidden="1" customHeight="1" spans="1:11">
      <c r="A355" s="297">
        <v>2040750</v>
      </c>
      <c r="B355" s="298" t="s">
        <v>104</v>
      </c>
      <c r="C355" s="299"/>
      <c r="D355" s="299"/>
      <c r="E355" s="299"/>
      <c r="F355" s="260" t="str">
        <f t="shared" si="31"/>
        <v/>
      </c>
      <c r="G355" s="260" t="str">
        <f t="shared" si="32"/>
        <v/>
      </c>
      <c r="H355" s="296" t="str">
        <f t="shared" si="30"/>
        <v>否</v>
      </c>
      <c r="I355" s="301" t="str">
        <f t="shared" si="33"/>
        <v>否</v>
      </c>
      <c r="J355" s="286" t="str">
        <f t="shared" si="34"/>
        <v>否</v>
      </c>
      <c r="K355" s="286" t="str">
        <f t="shared" si="35"/>
        <v/>
      </c>
    </row>
    <row r="356" ht="36" hidden="1" customHeight="1" spans="1:11">
      <c r="A356" s="297">
        <v>2040799</v>
      </c>
      <c r="B356" s="298" t="s">
        <v>307</v>
      </c>
      <c r="C356" s="303"/>
      <c r="D356" s="303"/>
      <c r="E356" s="303"/>
      <c r="F356" s="212" t="str">
        <f t="shared" si="31"/>
        <v/>
      </c>
      <c r="G356" s="212" t="str">
        <f t="shared" si="32"/>
        <v/>
      </c>
      <c r="H356" s="296" t="str">
        <f t="shared" si="30"/>
        <v>否</v>
      </c>
      <c r="I356" s="301" t="str">
        <f t="shared" si="33"/>
        <v>否</v>
      </c>
      <c r="J356" s="286" t="str">
        <f t="shared" si="34"/>
        <v>否</v>
      </c>
      <c r="K356" s="286" t="str">
        <f t="shared" si="35"/>
        <v/>
      </c>
    </row>
    <row r="357" ht="35.1" customHeight="1" spans="1:11">
      <c r="A357" s="292">
        <v>20408</v>
      </c>
      <c r="B357" s="298" t="s">
        <v>308</v>
      </c>
      <c r="C357" s="300">
        <f>SUM(C358:C365)</f>
        <v>1352</v>
      </c>
      <c r="D357" s="300">
        <f>SUM(D358:D365)</f>
        <v>1620</v>
      </c>
      <c r="E357" s="300">
        <f>SUM(E358:E365)</f>
        <v>5100</v>
      </c>
      <c r="F357" s="260">
        <f t="shared" si="31"/>
        <v>3.77218934911243</v>
      </c>
      <c r="G357" s="260">
        <f t="shared" si="32"/>
        <v>3.14814814814815</v>
      </c>
      <c r="H357" s="296" t="str">
        <f t="shared" si="30"/>
        <v>是</v>
      </c>
      <c r="I357" s="301" t="str">
        <f t="shared" si="33"/>
        <v>是</v>
      </c>
      <c r="J357" s="286" t="str">
        <f t="shared" si="34"/>
        <v>否</v>
      </c>
      <c r="K357" s="372" t="str">
        <f t="shared" si="35"/>
        <v/>
      </c>
    </row>
    <row r="358" ht="36" hidden="1" customHeight="1" spans="1:11">
      <c r="A358" s="297">
        <v>2040801</v>
      </c>
      <c r="B358" s="298" t="s">
        <v>95</v>
      </c>
      <c r="C358" s="299"/>
      <c r="D358" s="299"/>
      <c r="E358" s="299"/>
      <c r="F358" s="260" t="str">
        <f t="shared" si="31"/>
        <v/>
      </c>
      <c r="G358" s="260" t="str">
        <f t="shared" si="32"/>
        <v/>
      </c>
      <c r="H358" s="296" t="str">
        <f t="shared" si="30"/>
        <v>否</v>
      </c>
      <c r="I358" s="301" t="str">
        <f t="shared" si="33"/>
        <v>否</v>
      </c>
      <c r="J358" s="286" t="str">
        <f t="shared" si="34"/>
        <v>否</v>
      </c>
      <c r="K358" s="286" t="str">
        <f t="shared" si="35"/>
        <v/>
      </c>
    </row>
    <row r="359" customFormat="1" ht="35.1" customHeight="1" spans="1:11">
      <c r="A359" s="297">
        <v>2040802</v>
      </c>
      <c r="B359" s="302" t="s">
        <v>96</v>
      </c>
      <c r="C359" s="299">
        <v>100</v>
      </c>
      <c r="D359" s="299">
        <v>120</v>
      </c>
      <c r="E359" s="300"/>
      <c r="F359" s="260">
        <f t="shared" si="31"/>
        <v>0</v>
      </c>
      <c r="G359" s="260">
        <f t="shared" si="32"/>
        <v>0</v>
      </c>
      <c r="H359" s="296" t="str">
        <f t="shared" si="30"/>
        <v>是</v>
      </c>
      <c r="I359" s="301" t="str">
        <f t="shared" si="33"/>
        <v>否</v>
      </c>
      <c r="J359" s="286" t="str">
        <f t="shared" si="34"/>
        <v>否</v>
      </c>
      <c r="K359" s="372" t="str">
        <f t="shared" si="35"/>
        <v/>
      </c>
    </row>
    <row r="360" ht="36" hidden="1" customHeight="1" spans="1:11">
      <c r="A360" s="297">
        <v>2040803</v>
      </c>
      <c r="B360" s="298" t="s">
        <v>97</v>
      </c>
      <c r="C360" s="299"/>
      <c r="D360" s="299"/>
      <c r="E360" s="299"/>
      <c r="F360" s="260" t="str">
        <f t="shared" si="31"/>
        <v/>
      </c>
      <c r="G360" s="260" t="str">
        <f t="shared" si="32"/>
        <v/>
      </c>
      <c r="H360" s="296" t="str">
        <f t="shared" si="30"/>
        <v>否</v>
      </c>
      <c r="I360" s="301" t="str">
        <f t="shared" si="33"/>
        <v>否</v>
      </c>
      <c r="J360" s="286" t="str">
        <f t="shared" si="34"/>
        <v>否</v>
      </c>
      <c r="K360" s="286" t="str">
        <f t="shared" si="35"/>
        <v/>
      </c>
    </row>
    <row r="361" ht="36" hidden="1" customHeight="1" spans="1:11">
      <c r="A361" s="297">
        <v>2040804</v>
      </c>
      <c r="B361" s="298" t="s">
        <v>309</v>
      </c>
      <c r="C361" s="299"/>
      <c r="D361" s="299"/>
      <c r="E361" s="299"/>
      <c r="F361" s="373" t="str">
        <f t="shared" si="31"/>
        <v/>
      </c>
      <c r="G361" s="260" t="str">
        <f t="shared" si="32"/>
        <v/>
      </c>
      <c r="H361" s="296" t="str">
        <f t="shared" si="30"/>
        <v>否</v>
      </c>
      <c r="I361" s="301" t="str">
        <f t="shared" si="33"/>
        <v>否</v>
      </c>
      <c r="J361" s="286" t="str">
        <f t="shared" si="34"/>
        <v>否</v>
      </c>
      <c r="K361" s="286" t="str">
        <f t="shared" si="35"/>
        <v/>
      </c>
    </row>
    <row r="362" ht="36" hidden="1" customHeight="1" spans="1:11">
      <c r="A362" s="297">
        <v>2040805</v>
      </c>
      <c r="B362" s="298" t="s">
        <v>310</v>
      </c>
      <c r="C362" s="299"/>
      <c r="D362" s="299"/>
      <c r="E362" s="299"/>
      <c r="F362" s="260" t="str">
        <f t="shared" si="31"/>
        <v/>
      </c>
      <c r="G362" s="260" t="str">
        <f t="shared" si="32"/>
        <v/>
      </c>
      <c r="H362" s="296" t="str">
        <f t="shared" si="30"/>
        <v>否</v>
      </c>
      <c r="I362" s="301" t="str">
        <f t="shared" si="33"/>
        <v>否</v>
      </c>
      <c r="J362" s="286" t="str">
        <f t="shared" si="34"/>
        <v>否</v>
      </c>
      <c r="K362" s="286" t="str">
        <f t="shared" si="35"/>
        <v/>
      </c>
    </row>
    <row r="363" ht="35.1" customHeight="1" spans="1:11">
      <c r="A363" s="297">
        <v>2040806</v>
      </c>
      <c r="B363" s="298" t="s">
        <v>311</v>
      </c>
      <c r="C363" s="299">
        <v>1252</v>
      </c>
      <c r="D363" s="299">
        <v>1500</v>
      </c>
      <c r="E363" s="300">
        <v>5100</v>
      </c>
      <c r="F363" s="260">
        <f t="shared" si="31"/>
        <v>4.07348242811502</v>
      </c>
      <c r="G363" s="260">
        <f t="shared" si="32"/>
        <v>3.4</v>
      </c>
      <c r="H363" s="296" t="str">
        <f t="shared" si="30"/>
        <v>是</v>
      </c>
      <c r="I363" s="301" t="str">
        <f t="shared" si="33"/>
        <v>否</v>
      </c>
      <c r="J363" s="286" t="str">
        <f t="shared" si="34"/>
        <v>否</v>
      </c>
      <c r="K363" s="372" t="str">
        <f t="shared" si="35"/>
        <v/>
      </c>
    </row>
    <row r="364" ht="36" hidden="1" customHeight="1" spans="1:11">
      <c r="A364" s="297">
        <v>2040850</v>
      </c>
      <c r="B364" s="298" t="s">
        <v>104</v>
      </c>
      <c r="C364" s="299"/>
      <c r="D364" s="299"/>
      <c r="E364" s="299"/>
      <c r="F364" s="260" t="str">
        <f t="shared" si="31"/>
        <v/>
      </c>
      <c r="G364" s="260" t="str">
        <f t="shared" si="32"/>
        <v/>
      </c>
      <c r="H364" s="296" t="str">
        <f t="shared" si="30"/>
        <v>否</v>
      </c>
      <c r="I364" s="301" t="str">
        <f t="shared" si="33"/>
        <v>否</v>
      </c>
      <c r="J364" s="286" t="str">
        <f t="shared" si="34"/>
        <v>否</v>
      </c>
      <c r="K364" s="286" t="str">
        <f t="shared" si="35"/>
        <v/>
      </c>
    </row>
    <row r="365" ht="36" hidden="1" customHeight="1" spans="1:11">
      <c r="A365" s="297">
        <v>2040899</v>
      </c>
      <c r="B365" s="298" t="s">
        <v>312</v>
      </c>
      <c r="C365" s="303"/>
      <c r="D365" s="303"/>
      <c r="E365" s="303"/>
      <c r="F365" s="212" t="str">
        <f t="shared" si="31"/>
        <v/>
      </c>
      <c r="G365" s="212" t="str">
        <f t="shared" si="32"/>
        <v/>
      </c>
      <c r="H365" s="296" t="str">
        <f t="shared" si="30"/>
        <v>否</v>
      </c>
      <c r="I365" s="301" t="str">
        <f t="shared" si="33"/>
        <v>否</v>
      </c>
      <c r="J365" s="286" t="str">
        <f t="shared" si="34"/>
        <v>否</v>
      </c>
      <c r="K365" s="286" t="str">
        <f t="shared" si="35"/>
        <v/>
      </c>
    </row>
    <row r="366" ht="36" hidden="1" customHeight="1" spans="1:11">
      <c r="A366" s="292">
        <v>20409</v>
      </c>
      <c r="B366" s="298" t="s">
        <v>313</v>
      </c>
      <c r="C366" s="300">
        <f>SUM(C367:C373)</f>
        <v>0</v>
      </c>
      <c r="D366" s="300">
        <f>SUM(D367:D373)</f>
        <v>0</v>
      </c>
      <c r="E366" s="300">
        <f>SUM(E367:E373)</f>
        <v>0</v>
      </c>
      <c r="F366" s="260" t="str">
        <f t="shared" si="31"/>
        <v/>
      </c>
      <c r="G366" s="260" t="str">
        <f t="shared" si="32"/>
        <v/>
      </c>
      <c r="H366" s="296" t="str">
        <f t="shared" si="30"/>
        <v>否</v>
      </c>
      <c r="I366" s="301" t="str">
        <f t="shared" si="33"/>
        <v>是</v>
      </c>
      <c r="J366" s="286" t="str">
        <f t="shared" si="34"/>
        <v>否</v>
      </c>
      <c r="K366" s="286" t="str">
        <f t="shared" si="35"/>
        <v/>
      </c>
    </row>
    <row r="367" ht="36" hidden="1" customHeight="1" spans="1:11">
      <c r="A367" s="297">
        <v>2040901</v>
      </c>
      <c r="B367" s="298" t="s">
        <v>95</v>
      </c>
      <c r="C367" s="299"/>
      <c r="D367" s="299"/>
      <c r="E367" s="299"/>
      <c r="F367" s="260" t="str">
        <f t="shared" si="31"/>
        <v/>
      </c>
      <c r="G367" s="260" t="str">
        <f t="shared" si="32"/>
        <v/>
      </c>
      <c r="H367" s="296" t="str">
        <f t="shared" si="30"/>
        <v>否</v>
      </c>
      <c r="I367" s="301" t="str">
        <f t="shared" si="33"/>
        <v>否</v>
      </c>
      <c r="J367" s="286" t="str">
        <f t="shared" si="34"/>
        <v>否</v>
      </c>
      <c r="K367" s="286" t="str">
        <f t="shared" si="35"/>
        <v/>
      </c>
    </row>
    <row r="368" customFormat="1" ht="36" hidden="1" customHeight="1" spans="1:11">
      <c r="A368" s="297">
        <v>2040902</v>
      </c>
      <c r="B368" s="302" t="s">
        <v>96</v>
      </c>
      <c r="C368" s="299"/>
      <c r="D368" s="299"/>
      <c r="E368" s="299"/>
      <c r="F368" s="260" t="str">
        <f t="shared" si="31"/>
        <v/>
      </c>
      <c r="G368" s="260" t="str">
        <f t="shared" si="32"/>
        <v/>
      </c>
      <c r="H368" s="296" t="str">
        <f t="shared" si="30"/>
        <v>否</v>
      </c>
      <c r="I368" s="301" t="str">
        <f t="shared" si="33"/>
        <v>否</v>
      </c>
      <c r="J368" s="286" t="str">
        <f t="shared" si="34"/>
        <v>否</v>
      </c>
      <c r="K368" s="286" t="str">
        <f t="shared" si="35"/>
        <v/>
      </c>
    </row>
    <row r="369" ht="36" hidden="1" customHeight="1" spans="1:11">
      <c r="A369" s="297">
        <v>2040903</v>
      </c>
      <c r="B369" s="298" t="s">
        <v>97</v>
      </c>
      <c r="C369" s="299"/>
      <c r="D369" s="299"/>
      <c r="E369" s="299"/>
      <c r="F369" s="260" t="str">
        <f t="shared" si="31"/>
        <v/>
      </c>
      <c r="G369" s="260" t="str">
        <f t="shared" si="32"/>
        <v/>
      </c>
      <c r="H369" s="296" t="str">
        <f t="shared" si="30"/>
        <v>否</v>
      </c>
      <c r="I369" s="301" t="str">
        <f t="shared" si="33"/>
        <v>否</v>
      </c>
      <c r="J369" s="286" t="str">
        <f t="shared" si="34"/>
        <v>否</v>
      </c>
      <c r="K369" s="286" t="str">
        <f t="shared" si="35"/>
        <v/>
      </c>
    </row>
    <row r="370" ht="36" hidden="1" customHeight="1" spans="1:11">
      <c r="A370" s="297">
        <v>2040904</v>
      </c>
      <c r="B370" s="298" t="s">
        <v>314</v>
      </c>
      <c r="C370" s="299"/>
      <c r="D370" s="299"/>
      <c r="E370" s="299"/>
      <c r="F370" s="260" t="str">
        <f t="shared" si="31"/>
        <v/>
      </c>
      <c r="G370" s="260" t="str">
        <f t="shared" si="32"/>
        <v/>
      </c>
      <c r="H370" s="296" t="str">
        <f t="shared" si="30"/>
        <v>否</v>
      </c>
      <c r="I370" s="301" t="str">
        <f t="shared" si="33"/>
        <v>否</v>
      </c>
      <c r="J370" s="286" t="str">
        <f t="shared" si="34"/>
        <v>否</v>
      </c>
      <c r="K370" s="286" t="str">
        <f t="shared" si="35"/>
        <v/>
      </c>
    </row>
    <row r="371" ht="36" hidden="1" customHeight="1" spans="1:11">
      <c r="A371" s="297">
        <v>2040905</v>
      </c>
      <c r="B371" s="298" t="s">
        <v>315</v>
      </c>
      <c r="C371" s="299"/>
      <c r="D371" s="299"/>
      <c r="E371" s="299"/>
      <c r="F371" s="260" t="str">
        <f t="shared" si="31"/>
        <v/>
      </c>
      <c r="G371" s="260" t="str">
        <f t="shared" si="32"/>
        <v/>
      </c>
      <c r="H371" s="296" t="str">
        <f t="shared" si="30"/>
        <v>否</v>
      </c>
      <c r="I371" s="301" t="str">
        <f t="shared" si="33"/>
        <v>否</v>
      </c>
      <c r="J371" s="286" t="str">
        <f t="shared" si="34"/>
        <v>否</v>
      </c>
      <c r="K371" s="286" t="str">
        <f t="shared" si="35"/>
        <v/>
      </c>
    </row>
    <row r="372" ht="36" hidden="1" customHeight="1" spans="1:11">
      <c r="A372" s="297">
        <v>2040950</v>
      </c>
      <c r="B372" s="298" t="s">
        <v>104</v>
      </c>
      <c r="C372" s="299"/>
      <c r="D372" s="299"/>
      <c r="E372" s="299"/>
      <c r="F372" s="260" t="str">
        <f t="shared" si="31"/>
        <v/>
      </c>
      <c r="G372" s="260" t="str">
        <f t="shared" si="32"/>
        <v/>
      </c>
      <c r="H372" s="296" t="str">
        <f t="shared" si="30"/>
        <v>否</v>
      </c>
      <c r="I372" s="301" t="str">
        <f t="shared" si="33"/>
        <v>否</v>
      </c>
      <c r="J372" s="286" t="str">
        <f t="shared" si="34"/>
        <v>否</v>
      </c>
      <c r="K372" s="286" t="str">
        <f t="shared" si="35"/>
        <v/>
      </c>
    </row>
    <row r="373" customFormat="1" ht="36" hidden="1" customHeight="1" spans="1:11">
      <c r="A373" s="297">
        <v>2040999</v>
      </c>
      <c r="B373" s="302" t="s">
        <v>316</v>
      </c>
      <c r="C373" s="303"/>
      <c r="D373" s="303"/>
      <c r="E373" s="303"/>
      <c r="F373" s="212" t="str">
        <f t="shared" si="31"/>
        <v/>
      </c>
      <c r="G373" s="260" t="str">
        <f t="shared" si="32"/>
        <v/>
      </c>
      <c r="H373" s="296" t="str">
        <f t="shared" si="30"/>
        <v>否</v>
      </c>
      <c r="I373" s="301" t="str">
        <f t="shared" si="33"/>
        <v>否</v>
      </c>
      <c r="J373" s="286" t="str">
        <f t="shared" si="34"/>
        <v>否</v>
      </c>
      <c r="K373" s="286" t="str">
        <f t="shared" si="35"/>
        <v/>
      </c>
    </row>
    <row r="374" customFormat="1" ht="36" hidden="1" customHeight="1" spans="1:11">
      <c r="A374" s="292">
        <v>20410</v>
      </c>
      <c r="B374" s="302" t="s">
        <v>317</v>
      </c>
      <c r="C374" s="323">
        <f>SUM(C375:C381)</f>
        <v>0</v>
      </c>
      <c r="D374" s="323">
        <f>SUM(D375:D381)</f>
        <v>0</v>
      </c>
      <c r="E374" s="323">
        <f>SUM(E375:E381)</f>
        <v>0</v>
      </c>
      <c r="F374" s="260" t="str">
        <f t="shared" si="31"/>
        <v/>
      </c>
      <c r="G374" s="260" t="str">
        <f t="shared" si="32"/>
        <v/>
      </c>
      <c r="H374" s="296" t="str">
        <f t="shared" si="30"/>
        <v>否</v>
      </c>
      <c r="I374" s="301" t="str">
        <f t="shared" si="33"/>
        <v>是</v>
      </c>
      <c r="J374" s="286" t="str">
        <f t="shared" si="34"/>
        <v>否</v>
      </c>
      <c r="K374" s="286" t="str">
        <f t="shared" si="35"/>
        <v/>
      </c>
    </row>
    <row r="375" customFormat="1" ht="36" hidden="1" customHeight="1" spans="1:11">
      <c r="A375" s="297">
        <v>2041001</v>
      </c>
      <c r="B375" s="302" t="s">
        <v>95</v>
      </c>
      <c r="C375" s="309"/>
      <c r="D375" s="309"/>
      <c r="E375" s="309"/>
      <c r="F375" s="260" t="str">
        <f t="shared" si="31"/>
        <v/>
      </c>
      <c r="G375" s="260" t="str">
        <f t="shared" si="32"/>
        <v/>
      </c>
      <c r="H375" s="296" t="str">
        <f t="shared" si="30"/>
        <v>否</v>
      </c>
      <c r="I375" s="301" t="str">
        <f t="shared" si="33"/>
        <v>否</v>
      </c>
      <c r="J375" s="286" t="str">
        <f t="shared" si="34"/>
        <v>否</v>
      </c>
      <c r="K375" s="286" t="str">
        <f t="shared" si="35"/>
        <v/>
      </c>
    </row>
    <row r="376" customFormat="1" ht="36" hidden="1" customHeight="1" spans="1:11">
      <c r="A376" s="297">
        <v>2041002</v>
      </c>
      <c r="B376" s="302" t="s">
        <v>96</v>
      </c>
      <c r="C376" s="309"/>
      <c r="D376" s="309"/>
      <c r="E376" s="309"/>
      <c r="F376" s="260" t="str">
        <f t="shared" si="31"/>
        <v/>
      </c>
      <c r="G376" s="260" t="str">
        <f t="shared" si="32"/>
        <v/>
      </c>
      <c r="H376" s="296" t="str">
        <f t="shared" si="30"/>
        <v>否</v>
      </c>
      <c r="I376" s="301" t="str">
        <f t="shared" si="33"/>
        <v>否</v>
      </c>
      <c r="J376" s="286" t="str">
        <f t="shared" si="34"/>
        <v>否</v>
      </c>
      <c r="K376" s="286" t="str">
        <f t="shared" si="35"/>
        <v/>
      </c>
    </row>
    <row r="377" customFormat="1" ht="36" hidden="1" customHeight="1" spans="1:11">
      <c r="A377" s="297">
        <v>2041003</v>
      </c>
      <c r="B377" s="302" t="s">
        <v>318</v>
      </c>
      <c r="C377" s="309"/>
      <c r="D377" s="309"/>
      <c r="E377" s="309"/>
      <c r="F377" s="260" t="str">
        <f t="shared" si="31"/>
        <v/>
      </c>
      <c r="G377" s="260" t="str">
        <f t="shared" si="32"/>
        <v/>
      </c>
      <c r="H377" s="296" t="str">
        <f t="shared" si="30"/>
        <v>否</v>
      </c>
      <c r="I377" s="301" t="str">
        <f t="shared" si="33"/>
        <v>否</v>
      </c>
      <c r="J377" s="286" t="str">
        <f t="shared" si="34"/>
        <v>否</v>
      </c>
      <c r="K377" s="286" t="str">
        <f t="shared" si="35"/>
        <v/>
      </c>
    </row>
    <row r="378" customFormat="1" ht="36" hidden="1" customHeight="1" spans="1:11">
      <c r="A378" s="297">
        <v>2041004</v>
      </c>
      <c r="B378" s="302" t="s">
        <v>319</v>
      </c>
      <c r="C378" s="309"/>
      <c r="D378" s="309"/>
      <c r="E378" s="309"/>
      <c r="F378" s="260" t="str">
        <f t="shared" si="31"/>
        <v/>
      </c>
      <c r="G378" s="260" t="str">
        <f t="shared" si="32"/>
        <v/>
      </c>
      <c r="H378" s="296" t="str">
        <f t="shared" si="30"/>
        <v>否</v>
      </c>
      <c r="I378" s="301" t="str">
        <f t="shared" si="33"/>
        <v>否</v>
      </c>
      <c r="J378" s="286" t="str">
        <f t="shared" si="34"/>
        <v>否</v>
      </c>
      <c r="K378" s="286" t="str">
        <f t="shared" si="35"/>
        <v/>
      </c>
    </row>
    <row r="379" customFormat="1" ht="36" hidden="1" customHeight="1" spans="1:11">
      <c r="A379" s="297">
        <v>2041005</v>
      </c>
      <c r="B379" s="302" t="s">
        <v>320</v>
      </c>
      <c r="C379" s="309"/>
      <c r="D379" s="309"/>
      <c r="E379" s="309"/>
      <c r="F379" s="260" t="str">
        <f t="shared" si="31"/>
        <v/>
      </c>
      <c r="G379" s="260" t="str">
        <f t="shared" si="32"/>
        <v/>
      </c>
      <c r="H379" s="296" t="str">
        <f t="shared" si="30"/>
        <v>否</v>
      </c>
      <c r="I379" s="301" t="str">
        <f t="shared" si="33"/>
        <v>否</v>
      </c>
      <c r="J379" s="286" t="str">
        <f t="shared" si="34"/>
        <v>否</v>
      </c>
      <c r="K379" s="286" t="str">
        <f t="shared" si="35"/>
        <v/>
      </c>
    </row>
    <row r="380" customFormat="1" ht="36" hidden="1" customHeight="1" spans="1:11">
      <c r="A380" s="297">
        <v>2041006</v>
      </c>
      <c r="B380" s="302" t="s">
        <v>273</v>
      </c>
      <c r="C380" s="309"/>
      <c r="D380" s="309"/>
      <c r="E380" s="309"/>
      <c r="F380" s="260" t="str">
        <f t="shared" si="31"/>
        <v/>
      </c>
      <c r="G380" s="260" t="str">
        <f t="shared" si="32"/>
        <v/>
      </c>
      <c r="H380" s="296" t="str">
        <f t="shared" ref="H380:H443" si="36">IF(B380&lt;&gt;"",IF(SUM(C380:E380,K380)&lt;&gt;0,"是","否"),"是")</f>
        <v>否</v>
      </c>
      <c r="I380" s="301" t="str">
        <f t="shared" si="33"/>
        <v>否</v>
      </c>
      <c r="J380" s="286" t="str">
        <f t="shared" si="34"/>
        <v>否</v>
      </c>
      <c r="K380" s="286" t="str">
        <f t="shared" si="35"/>
        <v/>
      </c>
    </row>
    <row r="381" customFormat="1" ht="36" hidden="1" customHeight="1" spans="1:11">
      <c r="A381" s="297">
        <v>2041099</v>
      </c>
      <c r="B381" s="302" t="s">
        <v>321</v>
      </c>
      <c r="C381" s="303"/>
      <c r="D381" s="303"/>
      <c r="E381" s="303"/>
      <c r="F381" s="212" t="str">
        <f t="shared" si="31"/>
        <v/>
      </c>
      <c r="G381" s="260" t="str">
        <f t="shared" si="32"/>
        <v/>
      </c>
      <c r="H381" s="296" t="str">
        <f t="shared" si="36"/>
        <v>否</v>
      </c>
      <c r="I381" s="301" t="str">
        <f t="shared" si="33"/>
        <v>否</v>
      </c>
      <c r="J381" s="286" t="str">
        <f t="shared" si="34"/>
        <v>否</v>
      </c>
      <c r="K381" s="286" t="str">
        <f t="shared" si="35"/>
        <v/>
      </c>
    </row>
    <row r="382" customFormat="1" ht="36" hidden="1" customHeight="1" spans="1:11">
      <c r="A382" s="292">
        <v>20411</v>
      </c>
      <c r="B382" s="302" t="s">
        <v>322</v>
      </c>
      <c r="C382" s="323">
        <f>SUM(C383:C390)</f>
        <v>0</v>
      </c>
      <c r="D382" s="323">
        <f>SUM(D383:D390)</f>
        <v>0</v>
      </c>
      <c r="E382" s="323">
        <f>SUM(E383:E390)</f>
        <v>0</v>
      </c>
      <c r="F382" s="260" t="str">
        <f t="shared" si="31"/>
        <v/>
      </c>
      <c r="G382" s="260" t="str">
        <f t="shared" si="32"/>
        <v/>
      </c>
      <c r="H382" s="296" t="str">
        <f t="shared" si="36"/>
        <v>否</v>
      </c>
      <c r="I382" s="301" t="str">
        <f t="shared" si="33"/>
        <v>是</v>
      </c>
      <c r="J382" s="286" t="str">
        <f t="shared" si="34"/>
        <v>否</v>
      </c>
      <c r="K382" s="286" t="str">
        <f t="shared" si="35"/>
        <v/>
      </c>
    </row>
    <row r="383" customFormat="1" ht="36" hidden="1" customHeight="1" spans="1:11">
      <c r="A383" s="297">
        <v>2041101</v>
      </c>
      <c r="B383" s="302" t="s">
        <v>323</v>
      </c>
      <c r="C383" s="309"/>
      <c r="D383" s="309"/>
      <c r="E383" s="309"/>
      <c r="F383" s="260" t="str">
        <f t="shared" si="31"/>
        <v/>
      </c>
      <c r="G383" s="260" t="str">
        <f t="shared" si="32"/>
        <v/>
      </c>
      <c r="H383" s="296" t="str">
        <f t="shared" si="36"/>
        <v>否</v>
      </c>
      <c r="I383" s="301" t="str">
        <f t="shared" si="33"/>
        <v>否</v>
      </c>
      <c r="J383" s="286" t="str">
        <f t="shared" si="34"/>
        <v>否</v>
      </c>
      <c r="K383" s="286" t="str">
        <f t="shared" si="35"/>
        <v/>
      </c>
    </row>
    <row r="384" customFormat="1" ht="36" hidden="1" customHeight="1" spans="1:11">
      <c r="A384" s="297">
        <v>2041102</v>
      </c>
      <c r="B384" s="302" t="s">
        <v>95</v>
      </c>
      <c r="C384" s="309"/>
      <c r="D384" s="309"/>
      <c r="E384" s="309"/>
      <c r="F384" s="260" t="str">
        <f t="shared" si="31"/>
        <v/>
      </c>
      <c r="G384" s="260" t="str">
        <f t="shared" si="32"/>
        <v/>
      </c>
      <c r="H384" s="296" t="str">
        <f t="shared" si="36"/>
        <v>否</v>
      </c>
      <c r="I384" s="301" t="str">
        <f t="shared" si="33"/>
        <v>否</v>
      </c>
      <c r="J384" s="286" t="str">
        <f t="shared" si="34"/>
        <v>否</v>
      </c>
      <c r="K384" s="286" t="str">
        <f t="shared" si="35"/>
        <v/>
      </c>
    </row>
    <row r="385" customFormat="1" ht="36" hidden="1" customHeight="1" spans="1:11">
      <c r="A385" s="297">
        <v>2041103</v>
      </c>
      <c r="B385" s="302" t="s">
        <v>324</v>
      </c>
      <c r="C385" s="309"/>
      <c r="D385" s="309"/>
      <c r="E385" s="309"/>
      <c r="F385" s="260" t="str">
        <f t="shared" si="31"/>
        <v/>
      </c>
      <c r="G385" s="260" t="str">
        <f t="shared" si="32"/>
        <v/>
      </c>
      <c r="H385" s="296" t="str">
        <f t="shared" si="36"/>
        <v>否</v>
      </c>
      <c r="I385" s="301" t="str">
        <f t="shared" si="33"/>
        <v>否</v>
      </c>
      <c r="J385" s="286" t="str">
        <f t="shared" si="34"/>
        <v>否</v>
      </c>
      <c r="K385" s="286" t="str">
        <f t="shared" si="35"/>
        <v/>
      </c>
    </row>
    <row r="386" customFormat="1" ht="36" hidden="1" customHeight="1" spans="1:11">
      <c r="A386" s="297">
        <v>2041104</v>
      </c>
      <c r="B386" s="302" t="s">
        <v>325</v>
      </c>
      <c r="C386" s="309"/>
      <c r="D386" s="309"/>
      <c r="E386" s="309"/>
      <c r="F386" s="260" t="str">
        <f t="shared" si="31"/>
        <v/>
      </c>
      <c r="G386" s="260" t="str">
        <f t="shared" si="32"/>
        <v/>
      </c>
      <c r="H386" s="296" t="str">
        <f t="shared" si="36"/>
        <v>否</v>
      </c>
      <c r="I386" s="301" t="str">
        <f t="shared" si="33"/>
        <v>否</v>
      </c>
      <c r="J386" s="286" t="str">
        <f t="shared" si="34"/>
        <v>否</v>
      </c>
      <c r="K386" s="286" t="str">
        <f t="shared" si="35"/>
        <v/>
      </c>
    </row>
    <row r="387" customFormat="1" ht="36" hidden="1" customHeight="1" spans="1:11">
      <c r="A387" s="297">
        <v>2041105</v>
      </c>
      <c r="B387" s="302" t="s">
        <v>326</v>
      </c>
      <c r="C387" s="309"/>
      <c r="D387" s="309"/>
      <c r="E387" s="309"/>
      <c r="F387" s="260" t="str">
        <f t="shared" si="31"/>
        <v/>
      </c>
      <c r="G387" s="260" t="str">
        <f t="shared" si="32"/>
        <v/>
      </c>
      <c r="H387" s="296" t="str">
        <f t="shared" si="36"/>
        <v>否</v>
      </c>
      <c r="I387" s="301" t="str">
        <f t="shared" si="33"/>
        <v>否</v>
      </c>
      <c r="J387" s="286" t="str">
        <f t="shared" si="34"/>
        <v>否</v>
      </c>
      <c r="K387" s="286" t="str">
        <f t="shared" si="35"/>
        <v/>
      </c>
    </row>
    <row r="388" customFormat="1" ht="36" hidden="1" customHeight="1" spans="1:11">
      <c r="A388" s="297">
        <v>2041106</v>
      </c>
      <c r="B388" s="302" t="s">
        <v>327</v>
      </c>
      <c r="C388" s="309"/>
      <c r="D388" s="309"/>
      <c r="E388" s="309"/>
      <c r="F388" s="260" t="str">
        <f t="shared" si="31"/>
        <v/>
      </c>
      <c r="G388" s="260" t="str">
        <f t="shared" si="32"/>
        <v/>
      </c>
      <c r="H388" s="296" t="str">
        <f t="shared" si="36"/>
        <v>否</v>
      </c>
      <c r="I388" s="301" t="str">
        <f t="shared" si="33"/>
        <v>否</v>
      </c>
      <c r="J388" s="286" t="str">
        <f t="shared" si="34"/>
        <v>否</v>
      </c>
      <c r="K388" s="286" t="str">
        <f t="shared" si="35"/>
        <v/>
      </c>
    </row>
    <row r="389" customFormat="1" ht="36" hidden="1" customHeight="1" spans="1:11">
      <c r="A389" s="297">
        <v>2041107</v>
      </c>
      <c r="B389" s="302" t="s">
        <v>328</v>
      </c>
      <c r="C389" s="309"/>
      <c r="D389" s="309"/>
      <c r="E389" s="309"/>
      <c r="F389" s="260" t="str">
        <f t="shared" ref="F389:F452" si="37">IF(C389&lt;&gt;0,E389/C389,"")</f>
        <v/>
      </c>
      <c r="G389" s="260" t="str">
        <f t="shared" ref="G389:G452" si="38">IF(D389&lt;&gt;0,E389/D389,"")</f>
        <v/>
      </c>
      <c r="H389" s="296" t="str">
        <f t="shared" si="36"/>
        <v>否</v>
      </c>
      <c r="I389" s="301" t="str">
        <f t="shared" si="33"/>
        <v>否</v>
      </c>
      <c r="J389" s="286" t="str">
        <f t="shared" si="34"/>
        <v>否</v>
      </c>
      <c r="K389" s="286" t="str">
        <f t="shared" si="35"/>
        <v/>
      </c>
    </row>
    <row r="390" ht="36" hidden="1" customHeight="1" spans="1:11">
      <c r="A390" s="297">
        <v>2041108</v>
      </c>
      <c r="B390" s="298" t="s">
        <v>329</v>
      </c>
      <c r="C390" s="299"/>
      <c r="D390" s="299"/>
      <c r="E390" s="299"/>
      <c r="F390" s="260" t="str">
        <f t="shared" si="37"/>
        <v/>
      </c>
      <c r="G390" s="260" t="str">
        <f t="shared" si="38"/>
        <v/>
      </c>
      <c r="H390" s="296" t="str">
        <f t="shared" si="36"/>
        <v>否</v>
      </c>
      <c r="I390" s="301" t="str">
        <f t="shared" ref="I390:I453" si="39">IF(LEN(A390)&lt;=5,"是","否")</f>
        <v>否</v>
      </c>
      <c r="J390" s="286" t="str">
        <f t="shared" ref="J390:J453" si="40">IF(LEN(A390)=3,"是","否")</f>
        <v>否</v>
      </c>
      <c r="K390" s="286" t="str">
        <f t="shared" ref="K390:K453" si="41">IF(J390="是",1,"")</f>
        <v/>
      </c>
    </row>
    <row r="391" ht="35.1" customHeight="1" spans="1:11">
      <c r="A391" s="297">
        <v>20499</v>
      </c>
      <c r="B391" s="298" t="s">
        <v>330</v>
      </c>
      <c r="C391" s="303">
        <v>13321</v>
      </c>
      <c r="D391" s="303">
        <v>15188</v>
      </c>
      <c r="E391" s="304">
        <v>639</v>
      </c>
      <c r="F391" s="260">
        <f t="shared" si="37"/>
        <v>0.0479693716687936</v>
      </c>
      <c r="G391" s="260">
        <f t="shared" si="38"/>
        <v>0.0420726889649723</v>
      </c>
      <c r="H391" s="296" t="str">
        <f t="shared" si="36"/>
        <v>是</v>
      </c>
      <c r="I391" s="301" t="str">
        <f t="shared" si="39"/>
        <v>是</v>
      </c>
      <c r="J391" s="286" t="str">
        <f t="shared" si="40"/>
        <v>否</v>
      </c>
      <c r="K391" s="372" t="str">
        <f t="shared" si="41"/>
        <v/>
      </c>
    </row>
    <row r="392" ht="35.1" customHeight="1" spans="1:11">
      <c r="A392" s="310">
        <v>205</v>
      </c>
      <c r="B392" s="293" t="s">
        <v>61</v>
      </c>
      <c r="C392" s="294">
        <f>SUM(C393,C398,C407,C414,C420,C424,C428,C432,C438,C445)</f>
        <v>432609</v>
      </c>
      <c r="D392" s="294">
        <f>SUM(D393,D398,D407,D414,D420,D424,D428,D432,D438,D445)</f>
        <v>477995</v>
      </c>
      <c r="E392" s="294">
        <f>SUM(E393,E398,E407,E414,E420,E424,E428,E432,E438,E445)</f>
        <v>499120</v>
      </c>
      <c r="F392" s="212">
        <f t="shared" si="37"/>
        <v>1.15374391193896</v>
      </c>
      <c r="G392" s="212">
        <f t="shared" si="38"/>
        <v>1.04419502296049</v>
      </c>
      <c r="H392" s="296" t="str">
        <f t="shared" si="36"/>
        <v>是</v>
      </c>
      <c r="I392" s="301" t="str">
        <f t="shared" si="39"/>
        <v>是</v>
      </c>
      <c r="J392" s="286" t="str">
        <f t="shared" si="40"/>
        <v>是</v>
      </c>
      <c r="K392" s="372">
        <f t="shared" si="41"/>
        <v>1</v>
      </c>
    </row>
    <row r="393" ht="35.1" customHeight="1" spans="1:11">
      <c r="A393" s="292">
        <v>20501</v>
      </c>
      <c r="B393" s="298" t="s">
        <v>331</v>
      </c>
      <c r="C393" s="300">
        <f>SUM(C394:C397)</f>
        <v>7203</v>
      </c>
      <c r="D393" s="300">
        <f>SUM(D394:D397)</f>
        <v>7984</v>
      </c>
      <c r="E393" s="300">
        <f>SUM(E394:E397)</f>
        <v>10101</v>
      </c>
      <c r="F393" s="260">
        <f t="shared" si="37"/>
        <v>1.40233236151604</v>
      </c>
      <c r="G393" s="260">
        <f t="shared" si="38"/>
        <v>1.26515531062124</v>
      </c>
      <c r="H393" s="296" t="str">
        <f t="shared" si="36"/>
        <v>是</v>
      </c>
      <c r="I393" s="301" t="str">
        <f t="shared" si="39"/>
        <v>是</v>
      </c>
      <c r="J393" s="286" t="str">
        <f t="shared" si="40"/>
        <v>否</v>
      </c>
      <c r="K393" s="372" t="str">
        <f t="shared" si="41"/>
        <v/>
      </c>
    </row>
    <row r="394" ht="35.1" customHeight="1" spans="1:11">
      <c r="A394" s="297">
        <v>2050101</v>
      </c>
      <c r="B394" s="298" t="s">
        <v>95</v>
      </c>
      <c r="C394" s="299">
        <v>4839</v>
      </c>
      <c r="D394" s="299">
        <v>5395</v>
      </c>
      <c r="E394" s="300">
        <v>5770</v>
      </c>
      <c r="F394" s="260">
        <f t="shared" si="37"/>
        <v>1.19239512295929</v>
      </c>
      <c r="G394" s="260">
        <f t="shared" si="38"/>
        <v>1.06950880444856</v>
      </c>
      <c r="H394" s="296" t="str">
        <f t="shared" si="36"/>
        <v>是</v>
      </c>
      <c r="I394" s="301" t="str">
        <f t="shared" si="39"/>
        <v>否</v>
      </c>
      <c r="J394" s="286" t="str">
        <f t="shared" si="40"/>
        <v>否</v>
      </c>
      <c r="K394" s="372" t="str">
        <f t="shared" si="41"/>
        <v/>
      </c>
    </row>
    <row r="395" ht="35.1" customHeight="1" spans="1:11">
      <c r="A395" s="311">
        <v>2050102</v>
      </c>
      <c r="B395" s="298" t="s">
        <v>96</v>
      </c>
      <c r="C395" s="299">
        <v>159</v>
      </c>
      <c r="D395" s="299">
        <v>130</v>
      </c>
      <c r="E395" s="300">
        <v>132</v>
      </c>
      <c r="F395" s="260">
        <f t="shared" si="37"/>
        <v>0.830188679245283</v>
      </c>
      <c r="G395" s="260">
        <f t="shared" si="38"/>
        <v>1.01538461538462</v>
      </c>
      <c r="H395" s="296" t="str">
        <f t="shared" si="36"/>
        <v>是</v>
      </c>
      <c r="I395" s="301" t="str">
        <f t="shared" si="39"/>
        <v>否</v>
      </c>
      <c r="J395" s="286" t="str">
        <f t="shared" si="40"/>
        <v>否</v>
      </c>
      <c r="K395" s="372" t="str">
        <f t="shared" si="41"/>
        <v/>
      </c>
    </row>
    <row r="396" ht="36" hidden="1" customHeight="1" spans="1:11">
      <c r="A396" s="297">
        <v>2050103</v>
      </c>
      <c r="B396" s="298" t="s">
        <v>97</v>
      </c>
      <c r="C396" s="299">
        <v>0</v>
      </c>
      <c r="D396" s="299"/>
      <c r="E396" s="299">
        <v>0</v>
      </c>
      <c r="F396" s="260" t="str">
        <f t="shared" si="37"/>
        <v/>
      </c>
      <c r="G396" s="260" t="str">
        <f t="shared" si="38"/>
        <v/>
      </c>
      <c r="H396" s="296" t="str">
        <f t="shared" si="36"/>
        <v>否</v>
      </c>
      <c r="I396" s="301" t="str">
        <f t="shared" si="39"/>
        <v>否</v>
      </c>
      <c r="J396" s="286" t="str">
        <f t="shared" si="40"/>
        <v>否</v>
      </c>
      <c r="K396" s="286" t="str">
        <f t="shared" si="41"/>
        <v/>
      </c>
    </row>
    <row r="397" ht="35.1" customHeight="1" spans="1:11">
      <c r="A397" s="297">
        <v>2050199</v>
      </c>
      <c r="B397" s="298" t="s">
        <v>332</v>
      </c>
      <c r="C397" s="303">
        <v>2205</v>
      </c>
      <c r="D397" s="303">
        <v>2459</v>
      </c>
      <c r="E397" s="304">
        <v>4199</v>
      </c>
      <c r="F397" s="212">
        <f t="shared" si="37"/>
        <v>1.90430839002268</v>
      </c>
      <c r="G397" s="212">
        <f t="shared" si="38"/>
        <v>1.70760471736478</v>
      </c>
      <c r="H397" s="296" t="str">
        <f t="shared" si="36"/>
        <v>是</v>
      </c>
      <c r="I397" s="301" t="str">
        <f t="shared" si="39"/>
        <v>否</v>
      </c>
      <c r="J397" s="286" t="str">
        <f t="shared" si="40"/>
        <v>否</v>
      </c>
      <c r="K397" s="372" t="str">
        <f t="shared" si="41"/>
        <v/>
      </c>
    </row>
    <row r="398" ht="35.1" customHeight="1" spans="1:11">
      <c r="A398" s="292">
        <v>20502</v>
      </c>
      <c r="B398" s="298" t="s">
        <v>333</v>
      </c>
      <c r="C398" s="300">
        <f>SUM(C399:C406)</f>
        <v>388155</v>
      </c>
      <c r="D398" s="300">
        <f>SUM(D399:D406)</f>
        <v>429407</v>
      </c>
      <c r="E398" s="300">
        <f>SUM(E399:E406)</f>
        <v>442580</v>
      </c>
      <c r="F398" s="260">
        <f t="shared" si="37"/>
        <v>1.14021460499027</v>
      </c>
      <c r="G398" s="260">
        <f t="shared" si="38"/>
        <v>1.0306771897058</v>
      </c>
      <c r="H398" s="296" t="str">
        <f t="shared" si="36"/>
        <v>是</v>
      </c>
      <c r="I398" s="301" t="str">
        <f t="shared" si="39"/>
        <v>是</v>
      </c>
      <c r="J398" s="286" t="str">
        <f t="shared" si="40"/>
        <v>否</v>
      </c>
      <c r="K398" s="372" t="str">
        <f t="shared" si="41"/>
        <v/>
      </c>
    </row>
    <row r="399" ht="35.1" customHeight="1" spans="1:11">
      <c r="A399" s="297">
        <v>2050201</v>
      </c>
      <c r="B399" s="298" t="s">
        <v>334</v>
      </c>
      <c r="C399" s="299">
        <v>12541</v>
      </c>
      <c r="D399" s="299">
        <v>14303</v>
      </c>
      <c r="E399" s="300">
        <v>17303</v>
      </c>
      <c r="F399" s="260">
        <f t="shared" si="37"/>
        <v>1.37971453632087</v>
      </c>
      <c r="G399" s="260">
        <f t="shared" si="38"/>
        <v>1.20974620708942</v>
      </c>
      <c r="H399" s="296" t="str">
        <f t="shared" si="36"/>
        <v>是</v>
      </c>
      <c r="I399" s="301" t="str">
        <f t="shared" si="39"/>
        <v>否</v>
      </c>
      <c r="J399" s="286" t="str">
        <f t="shared" si="40"/>
        <v>否</v>
      </c>
      <c r="K399" s="372" t="str">
        <f t="shared" si="41"/>
        <v/>
      </c>
    </row>
    <row r="400" ht="35.1" customHeight="1" spans="1:11">
      <c r="A400" s="297">
        <v>2050202</v>
      </c>
      <c r="B400" s="298" t="s">
        <v>335</v>
      </c>
      <c r="C400" s="299">
        <v>218510</v>
      </c>
      <c r="D400" s="299">
        <v>240471</v>
      </c>
      <c r="E400" s="300">
        <v>253653</v>
      </c>
      <c r="F400" s="260">
        <f t="shared" si="37"/>
        <v>1.1608301679557</v>
      </c>
      <c r="G400" s="260">
        <f t="shared" si="38"/>
        <v>1.05481742081166</v>
      </c>
      <c r="H400" s="296" t="str">
        <f t="shared" si="36"/>
        <v>是</v>
      </c>
      <c r="I400" s="301" t="str">
        <f t="shared" si="39"/>
        <v>否</v>
      </c>
      <c r="J400" s="286" t="str">
        <f t="shared" si="40"/>
        <v>否</v>
      </c>
      <c r="K400" s="372" t="str">
        <f t="shared" si="41"/>
        <v/>
      </c>
    </row>
    <row r="401" ht="35.1" customHeight="1" spans="1:11">
      <c r="A401" s="297">
        <v>2050203</v>
      </c>
      <c r="B401" s="298" t="s">
        <v>336</v>
      </c>
      <c r="C401" s="299">
        <v>102948</v>
      </c>
      <c r="D401" s="299">
        <v>114855</v>
      </c>
      <c r="E401" s="300">
        <v>112225</v>
      </c>
      <c r="F401" s="260">
        <f t="shared" si="37"/>
        <v>1.09011345533667</v>
      </c>
      <c r="G401" s="260">
        <f t="shared" si="38"/>
        <v>0.977101562840103</v>
      </c>
      <c r="H401" s="296" t="str">
        <f t="shared" si="36"/>
        <v>是</v>
      </c>
      <c r="I401" s="301" t="str">
        <f t="shared" si="39"/>
        <v>否</v>
      </c>
      <c r="J401" s="286" t="str">
        <f t="shared" si="40"/>
        <v>否</v>
      </c>
      <c r="K401" s="372" t="str">
        <f t="shared" si="41"/>
        <v/>
      </c>
    </row>
    <row r="402" ht="35.1" customHeight="1" spans="1:11">
      <c r="A402" s="297">
        <v>2050204</v>
      </c>
      <c r="B402" s="298" t="s">
        <v>337</v>
      </c>
      <c r="C402" s="299">
        <v>43058</v>
      </c>
      <c r="D402" s="299">
        <v>48018</v>
      </c>
      <c r="E402" s="300">
        <v>43940</v>
      </c>
      <c r="F402" s="260">
        <f t="shared" si="37"/>
        <v>1.02048399832784</v>
      </c>
      <c r="G402" s="260">
        <f t="shared" si="38"/>
        <v>0.91507351409888</v>
      </c>
      <c r="H402" s="296" t="str">
        <f t="shared" si="36"/>
        <v>是</v>
      </c>
      <c r="I402" s="301" t="str">
        <f t="shared" si="39"/>
        <v>否</v>
      </c>
      <c r="J402" s="286" t="str">
        <f t="shared" si="40"/>
        <v>否</v>
      </c>
      <c r="K402" s="372" t="str">
        <f t="shared" si="41"/>
        <v/>
      </c>
    </row>
    <row r="403" ht="35.1" customHeight="1" spans="1:11">
      <c r="A403" s="297">
        <v>2050205</v>
      </c>
      <c r="B403" s="298" t="s">
        <v>338</v>
      </c>
      <c r="C403" s="299">
        <v>304</v>
      </c>
      <c r="D403" s="299">
        <v>328</v>
      </c>
      <c r="E403" s="300">
        <v>1463</v>
      </c>
      <c r="F403" s="260">
        <f t="shared" si="37"/>
        <v>4.8125</v>
      </c>
      <c r="G403" s="260">
        <f t="shared" si="38"/>
        <v>4.46036585365854</v>
      </c>
      <c r="H403" s="296" t="str">
        <f t="shared" si="36"/>
        <v>是</v>
      </c>
      <c r="I403" s="301" t="str">
        <f t="shared" si="39"/>
        <v>否</v>
      </c>
      <c r="J403" s="286" t="str">
        <f t="shared" si="40"/>
        <v>否</v>
      </c>
      <c r="K403" s="372" t="str">
        <f t="shared" si="41"/>
        <v/>
      </c>
    </row>
    <row r="404" ht="36" hidden="1" customHeight="1" spans="1:11">
      <c r="A404" s="297">
        <v>2050206</v>
      </c>
      <c r="B404" s="298" t="s">
        <v>339</v>
      </c>
      <c r="C404" s="299">
        <v>0</v>
      </c>
      <c r="D404" s="299"/>
      <c r="E404" s="299">
        <v>0</v>
      </c>
      <c r="F404" s="260" t="str">
        <f t="shared" si="37"/>
        <v/>
      </c>
      <c r="G404" s="260" t="str">
        <f t="shared" si="38"/>
        <v/>
      </c>
      <c r="H404" s="296" t="str">
        <f t="shared" si="36"/>
        <v>否</v>
      </c>
      <c r="I404" s="301" t="str">
        <f t="shared" si="39"/>
        <v>否</v>
      </c>
      <c r="J404" s="286" t="str">
        <f t="shared" si="40"/>
        <v>否</v>
      </c>
      <c r="K404" s="286" t="str">
        <f t="shared" si="41"/>
        <v/>
      </c>
    </row>
    <row r="405" ht="36" hidden="1" customHeight="1" spans="1:11">
      <c r="A405" s="297">
        <v>2050207</v>
      </c>
      <c r="B405" s="298" t="s">
        <v>340</v>
      </c>
      <c r="C405" s="299">
        <v>0</v>
      </c>
      <c r="D405" s="299"/>
      <c r="E405" s="299">
        <v>0</v>
      </c>
      <c r="F405" s="260" t="str">
        <f t="shared" si="37"/>
        <v/>
      </c>
      <c r="G405" s="260" t="str">
        <f t="shared" si="38"/>
        <v/>
      </c>
      <c r="H405" s="296" t="str">
        <f t="shared" si="36"/>
        <v>否</v>
      </c>
      <c r="I405" s="301" t="str">
        <f t="shared" si="39"/>
        <v>否</v>
      </c>
      <c r="J405" s="286" t="str">
        <f t="shared" si="40"/>
        <v>否</v>
      </c>
      <c r="K405" s="286" t="str">
        <f t="shared" si="41"/>
        <v/>
      </c>
    </row>
    <row r="406" ht="35.1" customHeight="1" spans="1:11">
      <c r="A406" s="297">
        <v>2050299</v>
      </c>
      <c r="B406" s="298" t="s">
        <v>341</v>
      </c>
      <c r="C406" s="303">
        <v>10794</v>
      </c>
      <c r="D406" s="303">
        <v>11432</v>
      </c>
      <c r="E406" s="304">
        <v>13996</v>
      </c>
      <c r="F406" s="212">
        <f t="shared" si="37"/>
        <v>1.29664628497313</v>
      </c>
      <c r="G406" s="212">
        <f t="shared" si="38"/>
        <v>1.22428271518544</v>
      </c>
      <c r="H406" s="296" t="str">
        <f t="shared" si="36"/>
        <v>是</v>
      </c>
      <c r="I406" s="301" t="str">
        <f t="shared" si="39"/>
        <v>否</v>
      </c>
      <c r="J406" s="286" t="str">
        <f t="shared" si="40"/>
        <v>否</v>
      </c>
      <c r="K406" s="372" t="str">
        <f t="shared" si="41"/>
        <v/>
      </c>
    </row>
    <row r="407" ht="35.1" customHeight="1" spans="1:11">
      <c r="A407" s="292">
        <v>20503</v>
      </c>
      <c r="B407" s="298" t="s">
        <v>342</v>
      </c>
      <c r="C407" s="300">
        <f>SUM(C408:C413)</f>
        <v>17941</v>
      </c>
      <c r="D407" s="300">
        <f>SUM(D408:D413)</f>
        <v>20202</v>
      </c>
      <c r="E407" s="300">
        <f>SUM(E408:E413)</f>
        <v>20624</v>
      </c>
      <c r="F407" s="260">
        <f t="shared" si="37"/>
        <v>1.14954573323672</v>
      </c>
      <c r="G407" s="260">
        <f t="shared" si="38"/>
        <v>1.02088902088902</v>
      </c>
      <c r="H407" s="296" t="str">
        <f t="shared" si="36"/>
        <v>是</v>
      </c>
      <c r="I407" s="301" t="str">
        <f t="shared" si="39"/>
        <v>是</v>
      </c>
      <c r="J407" s="286" t="str">
        <f t="shared" si="40"/>
        <v>否</v>
      </c>
      <c r="K407" s="372" t="str">
        <f t="shared" si="41"/>
        <v/>
      </c>
    </row>
    <row r="408" ht="36" hidden="1" customHeight="1" spans="1:11">
      <c r="A408" s="297">
        <v>2050301</v>
      </c>
      <c r="B408" s="298" t="s">
        <v>343</v>
      </c>
      <c r="C408" s="299">
        <v>0</v>
      </c>
      <c r="D408" s="299"/>
      <c r="E408" s="299">
        <v>0</v>
      </c>
      <c r="F408" s="260" t="str">
        <f t="shared" si="37"/>
        <v/>
      </c>
      <c r="G408" s="260" t="str">
        <f t="shared" si="38"/>
        <v/>
      </c>
      <c r="H408" s="296" t="str">
        <f t="shared" si="36"/>
        <v>否</v>
      </c>
      <c r="I408" s="301" t="str">
        <f t="shared" si="39"/>
        <v>否</v>
      </c>
      <c r="J408" s="286" t="str">
        <f t="shared" si="40"/>
        <v>否</v>
      </c>
      <c r="K408" s="286" t="str">
        <f t="shared" si="41"/>
        <v/>
      </c>
    </row>
    <row r="409" ht="35.1" customHeight="1" spans="1:11">
      <c r="A409" s="297">
        <v>2050302</v>
      </c>
      <c r="B409" s="298" t="s">
        <v>344</v>
      </c>
      <c r="C409" s="299">
        <v>8682</v>
      </c>
      <c r="D409" s="299">
        <v>9608</v>
      </c>
      <c r="E409" s="300">
        <v>10926</v>
      </c>
      <c r="F409" s="260">
        <f t="shared" si="37"/>
        <v>1.25846579129233</v>
      </c>
      <c r="G409" s="260">
        <f t="shared" si="38"/>
        <v>1.13717735220649</v>
      </c>
      <c r="H409" s="296" t="str">
        <f t="shared" si="36"/>
        <v>是</v>
      </c>
      <c r="I409" s="301" t="str">
        <f t="shared" si="39"/>
        <v>否</v>
      </c>
      <c r="J409" s="286" t="str">
        <f t="shared" si="40"/>
        <v>否</v>
      </c>
      <c r="K409" s="372" t="str">
        <f t="shared" si="41"/>
        <v/>
      </c>
    </row>
    <row r="410" ht="35.1" customHeight="1" spans="1:11">
      <c r="A410" s="297">
        <v>2050303</v>
      </c>
      <c r="B410" s="298" t="s">
        <v>345</v>
      </c>
      <c r="C410" s="299">
        <v>2366</v>
      </c>
      <c r="D410" s="299">
        <v>2850</v>
      </c>
      <c r="E410" s="300">
        <v>2704</v>
      </c>
      <c r="F410" s="260">
        <f t="shared" si="37"/>
        <v>1.14285714285714</v>
      </c>
      <c r="G410" s="260">
        <f t="shared" si="38"/>
        <v>0.948771929824561</v>
      </c>
      <c r="H410" s="296" t="str">
        <f t="shared" si="36"/>
        <v>是</v>
      </c>
      <c r="I410" s="301" t="str">
        <f t="shared" si="39"/>
        <v>否</v>
      </c>
      <c r="J410" s="286" t="str">
        <f t="shared" si="40"/>
        <v>否</v>
      </c>
      <c r="K410" s="372" t="str">
        <f t="shared" si="41"/>
        <v/>
      </c>
    </row>
    <row r="411" ht="35.1" customHeight="1" spans="1:11">
      <c r="A411" s="297">
        <v>2050304</v>
      </c>
      <c r="B411" s="298" t="s">
        <v>346</v>
      </c>
      <c r="C411" s="299">
        <v>6893</v>
      </c>
      <c r="D411" s="299">
        <v>7744</v>
      </c>
      <c r="E411" s="300">
        <v>5594</v>
      </c>
      <c r="F411" s="260">
        <f t="shared" si="37"/>
        <v>0.811547947192804</v>
      </c>
      <c r="G411" s="260">
        <f t="shared" si="38"/>
        <v>0.722365702479339</v>
      </c>
      <c r="H411" s="296" t="str">
        <f t="shared" si="36"/>
        <v>是</v>
      </c>
      <c r="I411" s="301" t="str">
        <f t="shared" si="39"/>
        <v>否</v>
      </c>
      <c r="J411" s="286" t="str">
        <f t="shared" si="40"/>
        <v>否</v>
      </c>
      <c r="K411" s="372" t="str">
        <f t="shared" si="41"/>
        <v/>
      </c>
    </row>
    <row r="412" ht="36" hidden="1" customHeight="1" spans="1:11">
      <c r="A412" s="297">
        <v>2050305</v>
      </c>
      <c r="B412" s="298" t="s">
        <v>347</v>
      </c>
      <c r="C412" s="299">
        <v>0</v>
      </c>
      <c r="D412" s="299"/>
      <c r="E412" s="299">
        <v>0</v>
      </c>
      <c r="F412" s="260" t="str">
        <f t="shared" si="37"/>
        <v/>
      </c>
      <c r="G412" s="260" t="str">
        <f t="shared" si="38"/>
        <v/>
      </c>
      <c r="H412" s="296" t="str">
        <f t="shared" si="36"/>
        <v>否</v>
      </c>
      <c r="I412" s="301" t="str">
        <f t="shared" si="39"/>
        <v>否</v>
      </c>
      <c r="J412" s="286" t="str">
        <f t="shared" si="40"/>
        <v>否</v>
      </c>
      <c r="K412" s="286" t="str">
        <f t="shared" si="41"/>
        <v/>
      </c>
    </row>
    <row r="413" ht="35.1" customHeight="1" spans="1:11">
      <c r="A413" s="297">
        <v>2050399</v>
      </c>
      <c r="B413" s="298" t="s">
        <v>348</v>
      </c>
      <c r="C413" s="303">
        <v>0</v>
      </c>
      <c r="D413" s="303"/>
      <c r="E413" s="304">
        <v>1400</v>
      </c>
      <c r="F413" s="212" t="str">
        <f t="shared" si="37"/>
        <v/>
      </c>
      <c r="G413" s="212" t="str">
        <f t="shared" si="38"/>
        <v/>
      </c>
      <c r="H413" s="296" t="str">
        <f t="shared" si="36"/>
        <v>是</v>
      </c>
      <c r="I413" s="301" t="str">
        <f t="shared" si="39"/>
        <v>否</v>
      </c>
      <c r="J413" s="286" t="str">
        <f t="shared" si="40"/>
        <v>否</v>
      </c>
      <c r="K413" s="372" t="str">
        <f t="shared" si="41"/>
        <v/>
      </c>
    </row>
    <row r="414" ht="35.1" customHeight="1" spans="1:11">
      <c r="A414" s="292">
        <v>20504</v>
      </c>
      <c r="B414" s="298" t="s">
        <v>349</v>
      </c>
      <c r="C414" s="300">
        <f>SUM(C415:C419)</f>
        <v>5</v>
      </c>
      <c r="D414" s="300">
        <f>SUM(D415:D419)</f>
        <v>5</v>
      </c>
      <c r="E414" s="300">
        <f>SUM(E415:E419)</f>
        <v>0</v>
      </c>
      <c r="F414" s="260">
        <f t="shared" si="37"/>
        <v>0</v>
      </c>
      <c r="G414" s="260">
        <f t="shared" si="38"/>
        <v>0</v>
      </c>
      <c r="H414" s="296" t="str">
        <f t="shared" si="36"/>
        <v>是</v>
      </c>
      <c r="I414" s="301" t="str">
        <f t="shared" si="39"/>
        <v>是</v>
      </c>
      <c r="J414" s="286" t="str">
        <f t="shared" si="40"/>
        <v>否</v>
      </c>
      <c r="K414" s="372" t="str">
        <f t="shared" si="41"/>
        <v/>
      </c>
    </row>
    <row r="415" ht="36" hidden="1" customHeight="1" spans="1:11">
      <c r="A415" s="297">
        <v>2050401</v>
      </c>
      <c r="B415" s="298" t="s">
        <v>350</v>
      </c>
      <c r="C415" s="299"/>
      <c r="D415" s="299"/>
      <c r="E415" s="299"/>
      <c r="F415" s="260" t="str">
        <f t="shared" si="37"/>
        <v/>
      </c>
      <c r="G415" s="260" t="str">
        <f t="shared" si="38"/>
        <v/>
      </c>
      <c r="H415" s="296" t="str">
        <f t="shared" si="36"/>
        <v>否</v>
      </c>
      <c r="I415" s="301" t="str">
        <f t="shared" si="39"/>
        <v>否</v>
      </c>
      <c r="J415" s="286" t="str">
        <f t="shared" si="40"/>
        <v>否</v>
      </c>
      <c r="K415" s="286" t="str">
        <f t="shared" si="41"/>
        <v/>
      </c>
    </row>
    <row r="416" ht="36" hidden="1" customHeight="1" spans="1:11">
      <c r="A416" s="297">
        <v>2050402</v>
      </c>
      <c r="B416" s="298" t="s">
        <v>351</v>
      </c>
      <c r="C416" s="299"/>
      <c r="D416" s="299"/>
      <c r="E416" s="299"/>
      <c r="F416" s="260" t="str">
        <f t="shared" si="37"/>
        <v/>
      </c>
      <c r="G416" s="260" t="str">
        <f t="shared" si="38"/>
        <v/>
      </c>
      <c r="H416" s="296" t="str">
        <f t="shared" si="36"/>
        <v>否</v>
      </c>
      <c r="I416" s="301" t="str">
        <f t="shared" si="39"/>
        <v>否</v>
      </c>
      <c r="J416" s="286" t="str">
        <f t="shared" si="40"/>
        <v>否</v>
      </c>
      <c r="K416" s="286" t="str">
        <f t="shared" si="41"/>
        <v/>
      </c>
    </row>
    <row r="417" ht="36" hidden="1" customHeight="1" spans="1:11">
      <c r="A417" s="297">
        <v>2050403</v>
      </c>
      <c r="B417" s="298" t="s">
        <v>352</v>
      </c>
      <c r="C417" s="299"/>
      <c r="D417" s="299"/>
      <c r="E417" s="299"/>
      <c r="F417" s="260" t="str">
        <f t="shared" si="37"/>
        <v/>
      </c>
      <c r="G417" s="260" t="str">
        <f t="shared" si="38"/>
        <v/>
      </c>
      <c r="H417" s="296" t="str">
        <f t="shared" si="36"/>
        <v>否</v>
      </c>
      <c r="I417" s="301" t="str">
        <f t="shared" si="39"/>
        <v>否</v>
      </c>
      <c r="J417" s="286" t="str">
        <f t="shared" si="40"/>
        <v>否</v>
      </c>
      <c r="K417" s="286" t="str">
        <f t="shared" si="41"/>
        <v/>
      </c>
    </row>
    <row r="418" ht="35.1" customHeight="1" spans="1:11">
      <c r="A418" s="297">
        <v>2050404</v>
      </c>
      <c r="B418" s="298" t="s">
        <v>353</v>
      </c>
      <c r="C418" s="299">
        <v>5</v>
      </c>
      <c r="D418" s="299">
        <v>5</v>
      </c>
      <c r="E418" s="300"/>
      <c r="F418" s="260">
        <f t="shared" si="37"/>
        <v>0</v>
      </c>
      <c r="G418" s="260">
        <f t="shared" si="38"/>
        <v>0</v>
      </c>
      <c r="H418" s="296" t="str">
        <f t="shared" si="36"/>
        <v>是</v>
      </c>
      <c r="I418" s="301" t="str">
        <f t="shared" si="39"/>
        <v>否</v>
      </c>
      <c r="J418" s="286" t="str">
        <f t="shared" si="40"/>
        <v>否</v>
      </c>
      <c r="K418" s="372" t="str">
        <f t="shared" si="41"/>
        <v/>
      </c>
    </row>
    <row r="419" ht="36" hidden="1" customHeight="1" spans="1:11">
      <c r="A419" s="297">
        <v>2050499</v>
      </c>
      <c r="B419" s="298" t="s">
        <v>354</v>
      </c>
      <c r="C419" s="303"/>
      <c r="D419" s="303"/>
      <c r="E419" s="303"/>
      <c r="F419" s="212" t="str">
        <f t="shared" si="37"/>
        <v/>
      </c>
      <c r="G419" s="212" t="str">
        <f t="shared" si="38"/>
        <v/>
      </c>
      <c r="H419" s="296" t="str">
        <f t="shared" si="36"/>
        <v>否</v>
      </c>
      <c r="I419" s="301" t="str">
        <f t="shared" si="39"/>
        <v>否</v>
      </c>
      <c r="J419" s="286" t="str">
        <f t="shared" si="40"/>
        <v>否</v>
      </c>
      <c r="K419" s="286" t="str">
        <f t="shared" si="41"/>
        <v/>
      </c>
    </row>
    <row r="420" ht="36" hidden="1" customHeight="1" spans="1:11">
      <c r="A420" s="292">
        <v>20505</v>
      </c>
      <c r="B420" s="298" t="s">
        <v>355</v>
      </c>
      <c r="C420" s="300">
        <f>SUM(C421:C423)</f>
        <v>0</v>
      </c>
      <c r="D420" s="300">
        <f>SUM(D421:D423)</f>
        <v>0</v>
      </c>
      <c r="E420" s="300">
        <f>SUM(E421:E423)</f>
        <v>0</v>
      </c>
      <c r="F420" s="260" t="str">
        <f t="shared" si="37"/>
        <v/>
      </c>
      <c r="G420" s="260" t="str">
        <f t="shared" si="38"/>
        <v/>
      </c>
      <c r="H420" s="296" t="str">
        <f t="shared" si="36"/>
        <v>否</v>
      </c>
      <c r="I420" s="301" t="str">
        <f t="shared" si="39"/>
        <v>是</v>
      </c>
      <c r="J420" s="286" t="str">
        <f t="shared" si="40"/>
        <v>否</v>
      </c>
      <c r="K420" s="286" t="str">
        <f t="shared" si="41"/>
        <v/>
      </c>
    </row>
    <row r="421" ht="36" hidden="1" customHeight="1" spans="1:11">
      <c r="A421" s="297">
        <v>2050501</v>
      </c>
      <c r="B421" s="298" t="s">
        <v>356</v>
      </c>
      <c r="C421" s="299"/>
      <c r="D421" s="299"/>
      <c r="E421" s="299"/>
      <c r="F421" s="260" t="str">
        <f t="shared" si="37"/>
        <v/>
      </c>
      <c r="G421" s="260" t="str">
        <f t="shared" si="38"/>
        <v/>
      </c>
      <c r="H421" s="296" t="str">
        <f t="shared" si="36"/>
        <v>否</v>
      </c>
      <c r="I421" s="301" t="str">
        <f t="shared" si="39"/>
        <v>否</v>
      </c>
      <c r="J421" s="286" t="str">
        <f t="shared" si="40"/>
        <v>否</v>
      </c>
      <c r="K421" s="286" t="str">
        <f t="shared" si="41"/>
        <v/>
      </c>
    </row>
    <row r="422" ht="36" hidden="1" customHeight="1" spans="1:11">
      <c r="A422" s="297">
        <v>2050502</v>
      </c>
      <c r="B422" s="298" t="s">
        <v>357</v>
      </c>
      <c r="C422" s="299"/>
      <c r="D422" s="299"/>
      <c r="E422" s="299"/>
      <c r="F422" s="260" t="str">
        <f t="shared" si="37"/>
        <v/>
      </c>
      <c r="G422" s="260" t="str">
        <f t="shared" si="38"/>
        <v/>
      </c>
      <c r="H422" s="296" t="str">
        <f t="shared" si="36"/>
        <v>否</v>
      </c>
      <c r="I422" s="301" t="str">
        <f t="shared" si="39"/>
        <v>否</v>
      </c>
      <c r="J422" s="286" t="str">
        <f t="shared" si="40"/>
        <v>否</v>
      </c>
      <c r="K422" s="286" t="str">
        <f t="shared" si="41"/>
        <v/>
      </c>
    </row>
    <row r="423" customFormat="1" ht="36" hidden="1" customHeight="1" spans="1:11">
      <c r="A423" s="297">
        <v>2050599</v>
      </c>
      <c r="B423" s="302" t="s">
        <v>358</v>
      </c>
      <c r="C423" s="303"/>
      <c r="D423" s="303"/>
      <c r="E423" s="303"/>
      <c r="F423" s="260" t="str">
        <f t="shared" si="37"/>
        <v/>
      </c>
      <c r="G423" s="260" t="str">
        <f t="shared" si="38"/>
        <v/>
      </c>
      <c r="H423" s="296" t="str">
        <f t="shared" si="36"/>
        <v>否</v>
      </c>
      <c r="I423" s="301" t="str">
        <f t="shared" si="39"/>
        <v>否</v>
      </c>
      <c r="J423" s="286" t="str">
        <f t="shared" si="40"/>
        <v>否</v>
      </c>
      <c r="K423" s="286" t="str">
        <f t="shared" si="41"/>
        <v/>
      </c>
    </row>
    <row r="424" customFormat="1" ht="36" hidden="1" customHeight="1" spans="1:11">
      <c r="A424" s="292">
        <v>20506</v>
      </c>
      <c r="B424" s="302" t="s">
        <v>359</v>
      </c>
      <c r="C424" s="323">
        <f>SUM(C425:C427)</f>
        <v>0</v>
      </c>
      <c r="D424" s="323">
        <f>SUM(D425:D427)</f>
        <v>0</v>
      </c>
      <c r="E424" s="323">
        <f>SUM(E425:E427)</f>
        <v>0</v>
      </c>
      <c r="F424" s="260" t="str">
        <f t="shared" si="37"/>
        <v/>
      </c>
      <c r="G424" s="260" t="str">
        <f t="shared" si="38"/>
        <v/>
      </c>
      <c r="H424" s="296" t="str">
        <f t="shared" si="36"/>
        <v>否</v>
      </c>
      <c r="I424" s="301" t="str">
        <f t="shared" si="39"/>
        <v>是</v>
      </c>
      <c r="J424" s="286" t="str">
        <f t="shared" si="40"/>
        <v>否</v>
      </c>
      <c r="K424" s="286" t="str">
        <f t="shared" si="41"/>
        <v/>
      </c>
    </row>
    <row r="425" customFormat="1" ht="36" hidden="1" customHeight="1" spans="1:11">
      <c r="A425" s="297">
        <v>2050601</v>
      </c>
      <c r="B425" s="302" t="s">
        <v>360</v>
      </c>
      <c r="C425" s="309"/>
      <c r="D425" s="309"/>
      <c r="E425" s="309"/>
      <c r="F425" s="260" t="str">
        <f t="shared" si="37"/>
        <v/>
      </c>
      <c r="G425" s="260" t="str">
        <f t="shared" si="38"/>
        <v/>
      </c>
      <c r="H425" s="296" t="str">
        <f t="shared" si="36"/>
        <v>否</v>
      </c>
      <c r="I425" s="301" t="str">
        <f t="shared" si="39"/>
        <v>否</v>
      </c>
      <c r="J425" s="286" t="str">
        <f t="shared" si="40"/>
        <v>否</v>
      </c>
      <c r="K425" s="286" t="str">
        <f t="shared" si="41"/>
        <v/>
      </c>
    </row>
    <row r="426" customFormat="1" ht="36" hidden="1" customHeight="1" spans="1:11">
      <c r="A426" s="297">
        <v>2050602</v>
      </c>
      <c r="B426" s="302" t="s">
        <v>361</v>
      </c>
      <c r="C426" s="309"/>
      <c r="D426" s="309"/>
      <c r="E426" s="309"/>
      <c r="F426" s="260" t="str">
        <f t="shared" si="37"/>
        <v/>
      </c>
      <c r="G426" s="260" t="str">
        <f t="shared" si="38"/>
        <v/>
      </c>
      <c r="H426" s="296" t="str">
        <f t="shared" si="36"/>
        <v>否</v>
      </c>
      <c r="I426" s="301" t="str">
        <f t="shared" si="39"/>
        <v>否</v>
      </c>
      <c r="J426" s="286" t="str">
        <f t="shared" si="40"/>
        <v>否</v>
      </c>
      <c r="K426" s="286" t="str">
        <f t="shared" si="41"/>
        <v/>
      </c>
    </row>
    <row r="427" ht="36" hidden="1" customHeight="1" spans="1:11">
      <c r="A427" s="297">
        <v>2050699</v>
      </c>
      <c r="B427" s="298" t="s">
        <v>362</v>
      </c>
      <c r="C427" s="303"/>
      <c r="D427" s="303"/>
      <c r="E427" s="303"/>
      <c r="F427" s="212" t="str">
        <f t="shared" si="37"/>
        <v/>
      </c>
      <c r="G427" s="212" t="str">
        <f t="shared" si="38"/>
        <v/>
      </c>
      <c r="H427" s="296" t="str">
        <f t="shared" si="36"/>
        <v>否</v>
      </c>
      <c r="I427" s="301" t="str">
        <f t="shared" si="39"/>
        <v>否</v>
      </c>
      <c r="J427" s="286" t="str">
        <f t="shared" si="40"/>
        <v>否</v>
      </c>
      <c r="K427" s="286" t="str">
        <f t="shared" si="41"/>
        <v/>
      </c>
    </row>
    <row r="428" ht="35.1" customHeight="1" spans="1:11">
      <c r="A428" s="292">
        <v>20507</v>
      </c>
      <c r="B428" s="298" t="s">
        <v>363</v>
      </c>
      <c r="C428" s="300">
        <f>SUM(C429:C431)</f>
        <v>2548</v>
      </c>
      <c r="D428" s="300">
        <f>SUM(D429:D431)</f>
        <v>3038</v>
      </c>
      <c r="E428" s="300">
        <f>SUM(E429:E431)</f>
        <v>3097</v>
      </c>
      <c r="F428" s="260">
        <f t="shared" si="37"/>
        <v>1.21546310832025</v>
      </c>
      <c r="G428" s="260">
        <f t="shared" si="38"/>
        <v>1.0194206714944</v>
      </c>
      <c r="H428" s="296" t="str">
        <f t="shared" si="36"/>
        <v>是</v>
      </c>
      <c r="I428" s="301" t="str">
        <f t="shared" si="39"/>
        <v>是</v>
      </c>
      <c r="J428" s="286" t="str">
        <f t="shared" si="40"/>
        <v>否</v>
      </c>
      <c r="K428" s="372" t="str">
        <f t="shared" si="41"/>
        <v/>
      </c>
    </row>
    <row r="429" ht="35.1" customHeight="1" spans="1:11">
      <c r="A429" s="297">
        <v>2050701</v>
      </c>
      <c r="B429" s="298" t="s">
        <v>364</v>
      </c>
      <c r="C429" s="299">
        <v>2548</v>
      </c>
      <c r="D429" s="299">
        <v>3038</v>
      </c>
      <c r="E429" s="300">
        <v>3097</v>
      </c>
      <c r="F429" s="260">
        <f t="shared" si="37"/>
        <v>1.21546310832025</v>
      </c>
      <c r="G429" s="260">
        <f t="shared" si="38"/>
        <v>1.0194206714944</v>
      </c>
      <c r="H429" s="296" t="str">
        <f t="shared" si="36"/>
        <v>是</v>
      </c>
      <c r="I429" s="301" t="str">
        <f t="shared" si="39"/>
        <v>否</v>
      </c>
      <c r="J429" s="286" t="str">
        <f t="shared" si="40"/>
        <v>否</v>
      </c>
      <c r="K429" s="372" t="str">
        <f t="shared" si="41"/>
        <v/>
      </c>
    </row>
    <row r="430" ht="36" hidden="1" customHeight="1" spans="1:11">
      <c r="A430" s="297">
        <v>2050702</v>
      </c>
      <c r="B430" s="298" t="s">
        <v>365</v>
      </c>
      <c r="C430" s="299"/>
      <c r="D430" s="299"/>
      <c r="E430" s="299"/>
      <c r="F430" s="260" t="str">
        <f t="shared" si="37"/>
        <v/>
      </c>
      <c r="G430" s="260" t="str">
        <f t="shared" si="38"/>
        <v/>
      </c>
      <c r="H430" s="296" t="str">
        <f t="shared" si="36"/>
        <v>否</v>
      </c>
      <c r="I430" s="301" t="str">
        <f t="shared" si="39"/>
        <v>否</v>
      </c>
      <c r="J430" s="286" t="str">
        <f t="shared" si="40"/>
        <v>否</v>
      </c>
      <c r="K430" s="286" t="str">
        <f t="shared" si="41"/>
        <v/>
      </c>
    </row>
    <row r="431" ht="36" hidden="1" customHeight="1" spans="1:11">
      <c r="A431" s="297">
        <v>2050799</v>
      </c>
      <c r="B431" s="298" t="s">
        <v>366</v>
      </c>
      <c r="C431" s="303"/>
      <c r="D431" s="303"/>
      <c r="E431" s="303"/>
      <c r="F431" s="212" t="str">
        <f t="shared" si="37"/>
        <v/>
      </c>
      <c r="G431" s="212" t="str">
        <f t="shared" si="38"/>
        <v/>
      </c>
      <c r="H431" s="296" t="str">
        <f t="shared" si="36"/>
        <v>否</v>
      </c>
      <c r="I431" s="301" t="str">
        <f t="shared" si="39"/>
        <v>否</v>
      </c>
      <c r="J431" s="286" t="str">
        <f t="shared" si="40"/>
        <v>否</v>
      </c>
      <c r="K431" s="286" t="str">
        <f t="shared" si="41"/>
        <v/>
      </c>
    </row>
    <row r="432" ht="35.1" customHeight="1" spans="1:11">
      <c r="A432" s="292">
        <v>20508</v>
      </c>
      <c r="B432" s="298" t="s">
        <v>367</v>
      </c>
      <c r="C432" s="300">
        <f>SUM(C433:C437)</f>
        <v>5786</v>
      </c>
      <c r="D432" s="300">
        <f>SUM(D433:D437)</f>
        <v>6248</v>
      </c>
      <c r="E432" s="300">
        <f>SUM(E433:E437)</f>
        <v>13012</v>
      </c>
      <c r="F432" s="260">
        <f t="shared" si="37"/>
        <v>2.24887659868648</v>
      </c>
      <c r="G432" s="260">
        <f t="shared" si="38"/>
        <v>2.08258642765685</v>
      </c>
      <c r="H432" s="296" t="str">
        <f t="shared" si="36"/>
        <v>是</v>
      </c>
      <c r="I432" s="301" t="str">
        <f t="shared" si="39"/>
        <v>是</v>
      </c>
      <c r="J432" s="286" t="str">
        <f t="shared" si="40"/>
        <v>否</v>
      </c>
      <c r="K432" s="372" t="str">
        <f t="shared" si="41"/>
        <v/>
      </c>
    </row>
    <row r="433" ht="35.1" customHeight="1" spans="1:11">
      <c r="A433" s="297">
        <v>2050801</v>
      </c>
      <c r="B433" s="298" t="s">
        <v>368</v>
      </c>
      <c r="C433" s="299">
        <v>1454</v>
      </c>
      <c r="D433" s="299">
        <v>1603</v>
      </c>
      <c r="E433" s="300">
        <v>1674</v>
      </c>
      <c r="F433" s="260">
        <f t="shared" si="37"/>
        <v>1.15130674002751</v>
      </c>
      <c r="G433" s="260">
        <f t="shared" si="38"/>
        <v>1.0442919525889</v>
      </c>
      <c r="H433" s="296" t="str">
        <f t="shared" si="36"/>
        <v>是</v>
      </c>
      <c r="I433" s="301" t="str">
        <f t="shared" si="39"/>
        <v>否</v>
      </c>
      <c r="J433" s="286" t="str">
        <f t="shared" si="40"/>
        <v>否</v>
      </c>
      <c r="K433" s="372" t="str">
        <f t="shared" si="41"/>
        <v/>
      </c>
    </row>
    <row r="434" ht="35.1" customHeight="1" spans="1:11">
      <c r="A434" s="297">
        <v>2050802</v>
      </c>
      <c r="B434" s="298" t="s">
        <v>369</v>
      </c>
      <c r="C434" s="299">
        <v>3268</v>
      </c>
      <c r="D434" s="299">
        <v>3574</v>
      </c>
      <c r="E434" s="300">
        <v>2927</v>
      </c>
      <c r="F434" s="260">
        <f t="shared" si="37"/>
        <v>0.895654834761322</v>
      </c>
      <c r="G434" s="260">
        <f t="shared" si="38"/>
        <v>0.818970341354225</v>
      </c>
      <c r="H434" s="296" t="str">
        <f t="shared" si="36"/>
        <v>是</v>
      </c>
      <c r="I434" s="301" t="str">
        <f t="shared" si="39"/>
        <v>否</v>
      </c>
      <c r="J434" s="286" t="str">
        <f t="shared" si="40"/>
        <v>否</v>
      </c>
      <c r="K434" s="372" t="str">
        <f t="shared" si="41"/>
        <v/>
      </c>
    </row>
    <row r="435" customFormat="1" ht="35.1" customHeight="1" spans="1:11">
      <c r="A435" s="297">
        <v>2050803</v>
      </c>
      <c r="B435" s="302" t="s">
        <v>370</v>
      </c>
      <c r="C435" s="299">
        <v>247</v>
      </c>
      <c r="D435" s="299">
        <v>253</v>
      </c>
      <c r="E435" s="300">
        <v>293</v>
      </c>
      <c r="F435" s="260">
        <f t="shared" si="37"/>
        <v>1.18623481781377</v>
      </c>
      <c r="G435" s="260">
        <f t="shared" si="38"/>
        <v>1.15810276679842</v>
      </c>
      <c r="H435" s="296" t="str">
        <f t="shared" si="36"/>
        <v>是</v>
      </c>
      <c r="I435" s="301" t="str">
        <f t="shared" si="39"/>
        <v>否</v>
      </c>
      <c r="J435" s="286" t="str">
        <f t="shared" si="40"/>
        <v>否</v>
      </c>
      <c r="K435" s="372" t="str">
        <f t="shared" si="41"/>
        <v/>
      </c>
    </row>
    <row r="436" ht="36" hidden="1" customHeight="1" spans="1:11">
      <c r="A436" s="297">
        <v>2050804</v>
      </c>
      <c r="B436" s="298" t="s">
        <v>371</v>
      </c>
      <c r="C436" s="299">
        <v>0</v>
      </c>
      <c r="D436" s="299"/>
      <c r="E436" s="299">
        <v>0</v>
      </c>
      <c r="F436" s="260" t="str">
        <f t="shared" si="37"/>
        <v/>
      </c>
      <c r="G436" s="260" t="str">
        <f t="shared" si="38"/>
        <v/>
      </c>
      <c r="H436" s="296" t="str">
        <f t="shared" si="36"/>
        <v>否</v>
      </c>
      <c r="I436" s="301" t="str">
        <f t="shared" si="39"/>
        <v>否</v>
      </c>
      <c r="J436" s="286" t="str">
        <f t="shared" si="40"/>
        <v>否</v>
      </c>
      <c r="K436" s="286" t="str">
        <f t="shared" si="41"/>
        <v/>
      </c>
    </row>
    <row r="437" ht="35.1" customHeight="1" spans="1:11">
      <c r="A437" s="297">
        <v>2050899</v>
      </c>
      <c r="B437" s="298" t="s">
        <v>372</v>
      </c>
      <c r="C437" s="303">
        <v>817</v>
      </c>
      <c r="D437" s="303">
        <v>818</v>
      </c>
      <c r="E437" s="304">
        <v>8118</v>
      </c>
      <c r="F437" s="212">
        <f t="shared" si="37"/>
        <v>9.93635250917993</v>
      </c>
      <c r="G437" s="212">
        <f t="shared" si="38"/>
        <v>9.92420537897311</v>
      </c>
      <c r="H437" s="296" t="str">
        <f t="shared" si="36"/>
        <v>是</v>
      </c>
      <c r="I437" s="301" t="str">
        <f t="shared" si="39"/>
        <v>否</v>
      </c>
      <c r="J437" s="286" t="str">
        <f t="shared" si="40"/>
        <v>否</v>
      </c>
      <c r="K437" s="372" t="str">
        <f t="shared" si="41"/>
        <v/>
      </c>
    </row>
    <row r="438" ht="35.1" customHeight="1" spans="1:11">
      <c r="A438" s="292">
        <v>20509</v>
      </c>
      <c r="B438" s="298" t="s">
        <v>373</v>
      </c>
      <c r="C438" s="300">
        <f>SUM(C439:C444)</f>
        <v>8131</v>
      </c>
      <c r="D438" s="300">
        <f>SUM(D439:D444)</f>
        <v>8655</v>
      </c>
      <c r="E438" s="300">
        <f>SUM(E439:E444)</f>
        <v>5277</v>
      </c>
      <c r="F438" s="260">
        <f t="shared" si="37"/>
        <v>0.648997663264051</v>
      </c>
      <c r="G438" s="260">
        <f t="shared" si="38"/>
        <v>0.609705372616984</v>
      </c>
      <c r="H438" s="296" t="str">
        <f t="shared" si="36"/>
        <v>是</v>
      </c>
      <c r="I438" s="301" t="str">
        <f t="shared" si="39"/>
        <v>是</v>
      </c>
      <c r="J438" s="286" t="str">
        <f t="shared" si="40"/>
        <v>否</v>
      </c>
      <c r="K438" s="372" t="str">
        <f t="shared" si="41"/>
        <v/>
      </c>
    </row>
    <row r="439" ht="35.1" customHeight="1" spans="1:11">
      <c r="A439" s="297">
        <v>2050901</v>
      </c>
      <c r="B439" s="298" t="s">
        <v>374</v>
      </c>
      <c r="C439" s="299">
        <v>1476</v>
      </c>
      <c r="D439" s="299">
        <v>1673</v>
      </c>
      <c r="E439" s="300">
        <v>1885</v>
      </c>
      <c r="F439" s="260">
        <f t="shared" si="37"/>
        <v>1.27710027100271</v>
      </c>
      <c r="G439" s="260">
        <f t="shared" si="38"/>
        <v>1.1267184698147</v>
      </c>
      <c r="H439" s="296" t="str">
        <f t="shared" si="36"/>
        <v>是</v>
      </c>
      <c r="I439" s="301" t="str">
        <f t="shared" si="39"/>
        <v>否</v>
      </c>
      <c r="J439" s="286" t="str">
        <f t="shared" si="40"/>
        <v>否</v>
      </c>
      <c r="K439" s="372" t="str">
        <f t="shared" si="41"/>
        <v/>
      </c>
    </row>
    <row r="440" ht="35.1" customHeight="1" spans="1:11">
      <c r="A440" s="297">
        <v>2050902</v>
      </c>
      <c r="B440" s="298" t="s">
        <v>375</v>
      </c>
      <c r="C440" s="299">
        <v>100</v>
      </c>
      <c r="D440" s="299">
        <v>100</v>
      </c>
      <c r="E440" s="300">
        <v>413</v>
      </c>
      <c r="F440" s="260">
        <f t="shared" si="37"/>
        <v>4.13</v>
      </c>
      <c r="G440" s="260">
        <f t="shared" si="38"/>
        <v>4.13</v>
      </c>
      <c r="H440" s="296" t="str">
        <f t="shared" si="36"/>
        <v>是</v>
      </c>
      <c r="I440" s="301" t="str">
        <f t="shared" si="39"/>
        <v>否</v>
      </c>
      <c r="J440" s="286" t="str">
        <f t="shared" si="40"/>
        <v>否</v>
      </c>
      <c r="K440" s="372" t="str">
        <f t="shared" si="41"/>
        <v/>
      </c>
    </row>
    <row r="441" ht="35.1" customHeight="1" spans="1:11">
      <c r="A441" s="297">
        <v>2050903</v>
      </c>
      <c r="B441" s="298" t="s">
        <v>376</v>
      </c>
      <c r="C441" s="299">
        <v>300</v>
      </c>
      <c r="D441" s="299">
        <v>500</v>
      </c>
      <c r="E441" s="300">
        <v>0</v>
      </c>
      <c r="F441" s="260">
        <f t="shared" si="37"/>
        <v>0</v>
      </c>
      <c r="G441" s="260">
        <f t="shared" si="38"/>
        <v>0</v>
      </c>
      <c r="H441" s="296" t="str">
        <f t="shared" si="36"/>
        <v>是</v>
      </c>
      <c r="I441" s="301" t="str">
        <f t="shared" si="39"/>
        <v>否</v>
      </c>
      <c r="J441" s="286" t="str">
        <f t="shared" si="40"/>
        <v>否</v>
      </c>
      <c r="K441" s="372" t="str">
        <f t="shared" si="41"/>
        <v/>
      </c>
    </row>
    <row r="442" ht="36" hidden="1" customHeight="1" spans="1:11">
      <c r="A442" s="297">
        <v>2050904</v>
      </c>
      <c r="B442" s="298" t="s">
        <v>377</v>
      </c>
      <c r="C442" s="299">
        <v>0</v>
      </c>
      <c r="D442" s="299"/>
      <c r="E442" s="299">
        <v>0</v>
      </c>
      <c r="F442" s="260" t="str">
        <f t="shared" si="37"/>
        <v/>
      </c>
      <c r="G442" s="260" t="str">
        <f t="shared" si="38"/>
        <v/>
      </c>
      <c r="H442" s="296" t="str">
        <f t="shared" si="36"/>
        <v>否</v>
      </c>
      <c r="I442" s="301" t="str">
        <f t="shared" si="39"/>
        <v>否</v>
      </c>
      <c r="J442" s="286" t="str">
        <f t="shared" si="40"/>
        <v>否</v>
      </c>
      <c r="K442" s="286" t="str">
        <f t="shared" si="41"/>
        <v/>
      </c>
    </row>
    <row r="443" ht="35.1" customHeight="1" spans="1:11">
      <c r="A443" s="297">
        <v>2050905</v>
      </c>
      <c r="B443" s="298" t="s">
        <v>378</v>
      </c>
      <c r="C443" s="299">
        <v>221</v>
      </c>
      <c r="D443" s="299">
        <v>70</v>
      </c>
      <c r="E443" s="300">
        <v>5</v>
      </c>
      <c r="F443" s="260">
        <f t="shared" si="37"/>
        <v>0.0226244343891403</v>
      </c>
      <c r="G443" s="260">
        <f t="shared" si="38"/>
        <v>0.0714285714285714</v>
      </c>
      <c r="H443" s="296" t="str">
        <f t="shared" si="36"/>
        <v>是</v>
      </c>
      <c r="I443" s="301" t="str">
        <f t="shared" si="39"/>
        <v>否</v>
      </c>
      <c r="J443" s="286" t="str">
        <f t="shared" si="40"/>
        <v>否</v>
      </c>
      <c r="K443" s="372" t="str">
        <f t="shared" si="41"/>
        <v/>
      </c>
    </row>
    <row r="444" ht="35.1" customHeight="1" spans="1:11">
      <c r="A444" s="297">
        <v>2050999</v>
      </c>
      <c r="B444" s="298" t="s">
        <v>379</v>
      </c>
      <c r="C444" s="299">
        <v>6034</v>
      </c>
      <c r="D444" s="299">
        <v>6312</v>
      </c>
      <c r="E444" s="300">
        <v>2974</v>
      </c>
      <c r="F444" s="212">
        <f t="shared" si="37"/>
        <v>0.492873715611535</v>
      </c>
      <c r="G444" s="212">
        <f t="shared" si="38"/>
        <v>0.471166032953105</v>
      </c>
      <c r="H444" s="296" t="str">
        <f t="shared" ref="H444:H507" si="42">IF(B444&lt;&gt;"",IF(SUM(C444:E444,K444)&lt;&gt;0,"是","否"),"是")</f>
        <v>是</v>
      </c>
      <c r="I444" s="301" t="str">
        <f t="shared" si="39"/>
        <v>否</v>
      </c>
      <c r="J444" s="286" t="str">
        <f t="shared" si="40"/>
        <v>否</v>
      </c>
      <c r="K444" s="372" t="str">
        <f t="shared" si="41"/>
        <v/>
      </c>
    </row>
    <row r="445" ht="35.1" customHeight="1" spans="1:11">
      <c r="A445" s="297">
        <v>20599</v>
      </c>
      <c r="B445" s="298" t="s">
        <v>380</v>
      </c>
      <c r="C445" s="303">
        <v>2840</v>
      </c>
      <c r="D445" s="303">
        <v>2456</v>
      </c>
      <c r="E445" s="304">
        <v>4429</v>
      </c>
      <c r="F445" s="260">
        <f t="shared" si="37"/>
        <v>1.55950704225352</v>
      </c>
      <c r="G445" s="260">
        <f t="shared" si="38"/>
        <v>1.80333876221498</v>
      </c>
      <c r="H445" s="296" t="str">
        <f t="shared" si="42"/>
        <v>是</v>
      </c>
      <c r="I445" s="301" t="str">
        <f t="shared" si="39"/>
        <v>是</v>
      </c>
      <c r="J445" s="286" t="str">
        <f t="shared" si="40"/>
        <v>否</v>
      </c>
      <c r="K445" s="372" t="str">
        <f t="shared" si="41"/>
        <v/>
      </c>
    </row>
    <row r="446" ht="35.1" customHeight="1" spans="1:11">
      <c r="A446" s="292">
        <v>206</v>
      </c>
      <c r="B446" s="293" t="s">
        <v>62</v>
      </c>
      <c r="C446" s="294">
        <f>SUM(C447,C452,C461,C467,C473,C478,C483,C490,C494,C497)</f>
        <v>6306</v>
      </c>
      <c r="D446" s="294">
        <f>SUM(D447,D452,D461,D467,D473,D478,D483,D490,D494,D497)</f>
        <v>6517</v>
      </c>
      <c r="E446" s="294">
        <f>SUM(E447,E452,E461,E467,E473,E478,E483,E490,E494,E497)</f>
        <v>6836</v>
      </c>
      <c r="F446" s="212">
        <f t="shared" si="37"/>
        <v>1.08404693942277</v>
      </c>
      <c r="G446" s="212">
        <f t="shared" si="38"/>
        <v>1.04894890286942</v>
      </c>
      <c r="H446" s="296" t="str">
        <f t="shared" si="42"/>
        <v>是</v>
      </c>
      <c r="I446" s="301" t="str">
        <f t="shared" si="39"/>
        <v>是</v>
      </c>
      <c r="J446" s="286" t="str">
        <f t="shared" si="40"/>
        <v>是</v>
      </c>
      <c r="K446" s="372">
        <f t="shared" si="41"/>
        <v>1</v>
      </c>
    </row>
    <row r="447" ht="35.1" customHeight="1" spans="1:11">
      <c r="A447" s="292">
        <v>20601</v>
      </c>
      <c r="B447" s="298" t="s">
        <v>381</v>
      </c>
      <c r="C447" s="300">
        <f>SUM(C448:C451)</f>
        <v>1230</v>
      </c>
      <c r="D447" s="300">
        <f>SUM(D448:D451)</f>
        <v>1430</v>
      </c>
      <c r="E447" s="300">
        <f>SUM(E448:E451)</f>
        <v>1322</v>
      </c>
      <c r="F447" s="260">
        <f t="shared" si="37"/>
        <v>1.07479674796748</v>
      </c>
      <c r="G447" s="260">
        <f t="shared" si="38"/>
        <v>0.924475524475525</v>
      </c>
      <c r="H447" s="296" t="str">
        <f t="shared" si="42"/>
        <v>是</v>
      </c>
      <c r="I447" s="301" t="str">
        <f t="shared" si="39"/>
        <v>是</v>
      </c>
      <c r="J447" s="286" t="str">
        <f t="shared" si="40"/>
        <v>否</v>
      </c>
      <c r="K447" s="372" t="str">
        <f t="shared" si="41"/>
        <v/>
      </c>
    </row>
    <row r="448" ht="35.1" customHeight="1" spans="1:11">
      <c r="A448" s="297">
        <v>2060101</v>
      </c>
      <c r="B448" s="298" t="s">
        <v>95</v>
      </c>
      <c r="C448" s="299">
        <v>1111</v>
      </c>
      <c r="D448" s="299">
        <v>1274</v>
      </c>
      <c r="E448" s="300">
        <v>1205</v>
      </c>
      <c r="F448" s="260">
        <f t="shared" si="37"/>
        <v>1.08460846084608</v>
      </c>
      <c r="G448" s="260">
        <f t="shared" si="38"/>
        <v>0.945839874411303</v>
      </c>
      <c r="H448" s="296" t="str">
        <f t="shared" si="42"/>
        <v>是</v>
      </c>
      <c r="I448" s="301" t="str">
        <f t="shared" si="39"/>
        <v>否</v>
      </c>
      <c r="J448" s="286" t="str">
        <f t="shared" si="40"/>
        <v>否</v>
      </c>
      <c r="K448" s="372" t="str">
        <f t="shared" si="41"/>
        <v/>
      </c>
    </row>
    <row r="449" ht="35.1" customHeight="1" spans="1:11">
      <c r="A449" s="297">
        <v>2060102</v>
      </c>
      <c r="B449" s="298" t="s">
        <v>96</v>
      </c>
      <c r="C449" s="299">
        <v>19</v>
      </c>
      <c r="D449" s="299">
        <v>21</v>
      </c>
      <c r="E449" s="300">
        <v>28</v>
      </c>
      <c r="F449" s="260">
        <f t="shared" si="37"/>
        <v>1.47368421052632</v>
      </c>
      <c r="G449" s="260">
        <f t="shared" si="38"/>
        <v>1.33333333333333</v>
      </c>
      <c r="H449" s="296" t="str">
        <f t="shared" si="42"/>
        <v>是</v>
      </c>
      <c r="I449" s="301" t="str">
        <f t="shared" si="39"/>
        <v>否</v>
      </c>
      <c r="J449" s="286" t="str">
        <f t="shared" si="40"/>
        <v>否</v>
      </c>
      <c r="K449" s="372" t="str">
        <f t="shared" si="41"/>
        <v/>
      </c>
    </row>
    <row r="450" ht="36" hidden="1" customHeight="1" spans="1:11">
      <c r="A450" s="297">
        <v>2060103</v>
      </c>
      <c r="B450" s="298" t="s">
        <v>97</v>
      </c>
      <c r="C450" s="299">
        <v>0</v>
      </c>
      <c r="D450" s="299"/>
      <c r="E450" s="299">
        <v>0</v>
      </c>
      <c r="F450" s="260" t="str">
        <f t="shared" si="37"/>
        <v/>
      </c>
      <c r="G450" s="260" t="str">
        <f t="shared" si="38"/>
        <v/>
      </c>
      <c r="H450" s="296" t="str">
        <f t="shared" si="42"/>
        <v>否</v>
      </c>
      <c r="I450" s="301" t="str">
        <f t="shared" si="39"/>
        <v>否</v>
      </c>
      <c r="J450" s="286" t="str">
        <f t="shared" si="40"/>
        <v>否</v>
      </c>
      <c r="K450" s="286" t="str">
        <f t="shared" si="41"/>
        <v/>
      </c>
    </row>
    <row r="451" ht="35.1" customHeight="1" spans="1:11">
      <c r="A451" s="297">
        <v>2060199</v>
      </c>
      <c r="B451" s="298" t="s">
        <v>382</v>
      </c>
      <c r="C451" s="303">
        <v>100</v>
      </c>
      <c r="D451" s="303">
        <v>135</v>
      </c>
      <c r="E451" s="304">
        <v>89</v>
      </c>
      <c r="F451" s="212">
        <f t="shared" si="37"/>
        <v>0.89</v>
      </c>
      <c r="G451" s="212">
        <f t="shared" si="38"/>
        <v>0.659259259259259</v>
      </c>
      <c r="H451" s="296" t="str">
        <f t="shared" si="42"/>
        <v>是</v>
      </c>
      <c r="I451" s="301" t="str">
        <f t="shared" si="39"/>
        <v>否</v>
      </c>
      <c r="J451" s="286" t="str">
        <f t="shared" si="40"/>
        <v>否</v>
      </c>
      <c r="K451" s="372" t="str">
        <f t="shared" si="41"/>
        <v/>
      </c>
    </row>
    <row r="452" ht="35.1" customHeight="1" spans="1:11">
      <c r="A452" s="292">
        <v>20602</v>
      </c>
      <c r="B452" s="298" t="s">
        <v>383</v>
      </c>
      <c r="C452" s="300">
        <f>SUM(C453:C460)</f>
        <v>15</v>
      </c>
      <c r="D452" s="300">
        <f>SUM(D453:D460)</f>
        <v>15</v>
      </c>
      <c r="E452" s="300">
        <f>SUM(E453:E460)</f>
        <v>45</v>
      </c>
      <c r="F452" s="260">
        <f t="shared" si="37"/>
        <v>3</v>
      </c>
      <c r="G452" s="260">
        <f t="shared" si="38"/>
        <v>3</v>
      </c>
      <c r="H452" s="296" t="str">
        <f t="shared" si="42"/>
        <v>是</v>
      </c>
      <c r="I452" s="301" t="str">
        <f t="shared" si="39"/>
        <v>是</v>
      </c>
      <c r="J452" s="286" t="str">
        <f t="shared" si="40"/>
        <v>否</v>
      </c>
      <c r="K452" s="372" t="str">
        <f t="shared" si="41"/>
        <v/>
      </c>
    </row>
    <row r="453" ht="36" hidden="1" customHeight="1" spans="1:11">
      <c r="A453" s="297">
        <v>2060201</v>
      </c>
      <c r="B453" s="298" t="s">
        <v>384</v>
      </c>
      <c r="C453" s="299"/>
      <c r="D453" s="299"/>
      <c r="E453" s="299"/>
      <c r="F453" s="260" t="str">
        <f t="shared" ref="F453:F516" si="43">IF(C453&lt;&gt;0,E453/C453,"")</f>
        <v/>
      </c>
      <c r="G453" s="260" t="str">
        <f t="shared" ref="G453:G516" si="44">IF(D453&lt;&gt;0,E453/D453,"")</f>
        <v/>
      </c>
      <c r="H453" s="296" t="str">
        <f t="shared" si="42"/>
        <v>否</v>
      </c>
      <c r="I453" s="301" t="str">
        <f t="shared" si="39"/>
        <v>否</v>
      </c>
      <c r="J453" s="286" t="str">
        <f t="shared" si="40"/>
        <v>否</v>
      </c>
      <c r="K453" s="286" t="str">
        <f t="shared" si="41"/>
        <v/>
      </c>
    </row>
    <row r="454" ht="36" hidden="1" customHeight="1" spans="1:11">
      <c r="A454" s="297">
        <v>2060202</v>
      </c>
      <c r="B454" s="298" t="s">
        <v>385</v>
      </c>
      <c r="C454" s="299"/>
      <c r="D454" s="299"/>
      <c r="E454" s="299"/>
      <c r="F454" s="260" t="str">
        <f t="shared" si="43"/>
        <v/>
      </c>
      <c r="G454" s="260" t="str">
        <f t="shared" si="44"/>
        <v/>
      </c>
      <c r="H454" s="296" t="str">
        <f t="shared" si="42"/>
        <v>否</v>
      </c>
      <c r="I454" s="301" t="str">
        <f t="shared" ref="I454:I517" si="45">IF(LEN(A454)&lt;=5,"是","否")</f>
        <v>否</v>
      </c>
      <c r="J454" s="286" t="str">
        <f t="shared" ref="J454:J517" si="46">IF(LEN(A454)=3,"是","否")</f>
        <v>否</v>
      </c>
      <c r="K454" s="286" t="str">
        <f t="shared" ref="K454:K517" si="47">IF(J454="是",1,"")</f>
        <v/>
      </c>
    </row>
    <row r="455" ht="35.1" customHeight="1" spans="1:11">
      <c r="A455" s="297">
        <v>2060203</v>
      </c>
      <c r="B455" s="298" t="s">
        <v>386</v>
      </c>
      <c r="C455" s="299">
        <v>15</v>
      </c>
      <c r="D455" s="299">
        <v>15</v>
      </c>
      <c r="E455" s="300">
        <v>45</v>
      </c>
      <c r="F455" s="260">
        <f t="shared" si="43"/>
        <v>3</v>
      </c>
      <c r="G455" s="260">
        <f t="shared" si="44"/>
        <v>3</v>
      </c>
      <c r="H455" s="296" t="str">
        <f t="shared" si="42"/>
        <v>是</v>
      </c>
      <c r="I455" s="301" t="str">
        <f t="shared" si="45"/>
        <v>否</v>
      </c>
      <c r="J455" s="286" t="str">
        <f t="shared" si="46"/>
        <v>否</v>
      </c>
      <c r="K455" s="372" t="str">
        <f t="shared" si="47"/>
        <v/>
      </c>
    </row>
    <row r="456" customFormat="1" ht="36" hidden="1" customHeight="1" spans="1:11">
      <c r="A456" s="297">
        <v>2060204</v>
      </c>
      <c r="B456" s="302" t="s">
        <v>387</v>
      </c>
      <c r="C456" s="299"/>
      <c r="D456" s="299"/>
      <c r="E456" s="299"/>
      <c r="F456" s="260" t="str">
        <f t="shared" si="43"/>
        <v/>
      </c>
      <c r="G456" s="260" t="str">
        <f t="shared" si="44"/>
        <v/>
      </c>
      <c r="H456" s="296" t="str">
        <f t="shared" si="42"/>
        <v>否</v>
      </c>
      <c r="I456" s="301" t="str">
        <f t="shared" si="45"/>
        <v>否</v>
      </c>
      <c r="J456" s="286" t="str">
        <f t="shared" si="46"/>
        <v>否</v>
      </c>
      <c r="K456" s="286" t="str">
        <f t="shared" si="47"/>
        <v/>
      </c>
    </row>
    <row r="457" ht="36" hidden="1" customHeight="1" spans="1:11">
      <c r="A457" s="297">
        <v>2060205</v>
      </c>
      <c r="B457" s="298" t="s">
        <v>388</v>
      </c>
      <c r="C457" s="299"/>
      <c r="D457" s="299"/>
      <c r="E457" s="299"/>
      <c r="F457" s="260" t="str">
        <f t="shared" si="43"/>
        <v/>
      </c>
      <c r="G457" s="260" t="str">
        <f t="shared" si="44"/>
        <v/>
      </c>
      <c r="H457" s="296" t="str">
        <f t="shared" si="42"/>
        <v>否</v>
      </c>
      <c r="I457" s="301" t="str">
        <f t="shared" si="45"/>
        <v>否</v>
      </c>
      <c r="J457" s="286" t="str">
        <f t="shared" si="46"/>
        <v>否</v>
      </c>
      <c r="K457" s="286" t="str">
        <f t="shared" si="47"/>
        <v/>
      </c>
    </row>
    <row r="458" customFormat="1" ht="36" hidden="1" customHeight="1" spans="1:11">
      <c r="A458" s="297">
        <v>2060206</v>
      </c>
      <c r="B458" s="302" t="s">
        <v>389</v>
      </c>
      <c r="C458" s="299"/>
      <c r="D458" s="299"/>
      <c r="E458" s="299"/>
      <c r="F458" s="260" t="str">
        <f t="shared" si="43"/>
        <v/>
      </c>
      <c r="G458" s="260" t="str">
        <f t="shared" si="44"/>
        <v/>
      </c>
      <c r="H458" s="296" t="str">
        <f t="shared" si="42"/>
        <v>否</v>
      </c>
      <c r="I458" s="301" t="str">
        <f t="shared" si="45"/>
        <v>否</v>
      </c>
      <c r="J458" s="286" t="str">
        <f t="shared" si="46"/>
        <v>否</v>
      </c>
      <c r="K458" s="286" t="str">
        <f t="shared" si="47"/>
        <v/>
      </c>
    </row>
    <row r="459" ht="36" hidden="1" customHeight="1" spans="1:11">
      <c r="A459" s="297">
        <v>2060207</v>
      </c>
      <c r="B459" s="298" t="s">
        <v>390</v>
      </c>
      <c r="C459" s="299"/>
      <c r="D459" s="299"/>
      <c r="E459" s="299"/>
      <c r="F459" s="260" t="str">
        <f t="shared" si="43"/>
        <v/>
      </c>
      <c r="G459" s="260" t="str">
        <f t="shared" si="44"/>
        <v/>
      </c>
      <c r="H459" s="296" t="str">
        <f t="shared" si="42"/>
        <v>否</v>
      </c>
      <c r="I459" s="301" t="str">
        <f t="shared" si="45"/>
        <v>否</v>
      </c>
      <c r="J459" s="286" t="str">
        <f t="shared" si="46"/>
        <v>否</v>
      </c>
      <c r="K459" s="286" t="str">
        <f t="shared" si="47"/>
        <v/>
      </c>
    </row>
    <row r="460" ht="36" hidden="1" customHeight="1" spans="1:11">
      <c r="A460" s="297">
        <v>2060299</v>
      </c>
      <c r="B460" s="298" t="s">
        <v>391</v>
      </c>
      <c r="C460" s="303"/>
      <c r="D460" s="303"/>
      <c r="E460" s="303"/>
      <c r="F460" s="212" t="str">
        <f t="shared" si="43"/>
        <v/>
      </c>
      <c r="G460" s="212" t="str">
        <f t="shared" si="44"/>
        <v/>
      </c>
      <c r="H460" s="296" t="str">
        <f t="shared" si="42"/>
        <v>否</v>
      </c>
      <c r="I460" s="301" t="str">
        <f t="shared" si="45"/>
        <v>否</v>
      </c>
      <c r="J460" s="286" t="str">
        <f t="shared" si="46"/>
        <v>否</v>
      </c>
      <c r="K460" s="286" t="str">
        <f t="shared" si="47"/>
        <v/>
      </c>
    </row>
    <row r="461" ht="35.1" customHeight="1" spans="1:11">
      <c r="A461" s="292">
        <v>20603</v>
      </c>
      <c r="B461" s="298" t="s">
        <v>392</v>
      </c>
      <c r="C461" s="300">
        <f>SUM(C462:C466)</f>
        <v>424</v>
      </c>
      <c r="D461" s="300">
        <f>SUM(D462:D466)</f>
        <v>509</v>
      </c>
      <c r="E461" s="300">
        <f>SUM(E462:E466)</f>
        <v>512</v>
      </c>
      <c r="F461" s="260">
        <f t="shared" si="43"/>
        <v>1.20754716981132</v>
      </c>
      <c r="G461" s="260">
        <f t="shared" si="44"/>
        <v>1.00589390962672</v>
      </c>
      <c r="H461" s="296" t="str">
        <f t="shared" si="42"/>
        <v>是</v>
      </c>
      <c r="I461" s="301" t="str">
        <f t="shared" si="45"/>
        <v>是</v>
      </c>
      <c r="J461" s="286" t="str">
        <f t="shared" si="46"/>
        <v>否</v>
      </c>
      <c r="K461" s="372" t="str">
        <f t="shared" si="47"/>
        <v/>
      </c>
    </row>
    <row r="462" ht="35.1" customHeight="1" spans="1:11">
      <c r="A462" s="297">
        <v>2060301</v>
      </c>
      <c r="B462" s="298" t="s">
        <v>384</v>
      </c>
      <c r="C462" s="299">
        <v>424</v>
      </c>
      <c r="D462" s="299">
        <v>509</v>
      </c>
      <c r="E462" s="300">
        <v>512</v>
      </c>
      <c r="F462" s="260">
        <f t="shared" si="43"/>
        <v>1.20754716981132</v>
      </c>
      <c r="G462" s="260">
        <f t="shared" si="44"/>
        <v>1.00589390962672</v>
      </c>
      <c r="H462" s="296" t="str">
        <f t="shared" si="42"/>
        <v>是</v>
      </c>
      <c r="I462" s="301" t="str">
        <f t="shared" si="45"/>
        <v>否</v>
      </c>
      <c r="J462" s="286" t="str">
        <f t="shared" si="46"/>
        <v>否</v>
      </c>
      <c r="K462" s="372" t="str">
        <f t="shared" si="47"/>
        <v/>
      </c>
    </row>
    <row r="463" ht="36" hidden="1" customHeight="1" spans="1:11">
      <c r="A463" s="297">
        <v>2060302</v>
      </c>
      <c r="B463" s="298" t="s">
        <v>393</v>
      </c>
      <c r="C463" s="299"/>
      <c r="D463" s="299"/>
      <c r="E463" s="299"/>
      <c r="F463" s="260" t="str">
        <f t="shared" si="43"/>
        <v/>
      </c>
      <c r="G463" s="260" t="str">
        <f t="shared" si="44"/>
        <v/>
      </c>
      <c r="H463" s="296" t="str">
        <f t="shared" si="42"/>
        <v>否</v>
      </c>
      <c r="I463" s="301" t="str">
        <f t="shared" si="45"/>
        <v>否</v>
      </c>
      <c r="J463" s="286" t="str">
        <f t="shared" si="46"/>
        <v>否</v>
      </c>
      <c r="K463" s="286" t="str">
        <f t="shared" si="47"/>
        <v/>
      </c>
    </row>
    <row r="464" customFormat="1" ht="36" hidden="1" customHeight="1" spans="1:11">
      <c r="A464" s="297">
        <v>2060303</v>
      </c>
      <c r="B464" s="302" t="s">
        <v>394</v>
      </c>
      <c r="C464" s="299"/>
      <c r="D464" s="299"/>
      <c r="E464" s="299"/>
      <c r="F464" s="260" t="str">
        <f t="shared" si="43"/>
        <v/>
      </c>
      <c r="G464" s="260" t="str">
        <f t="shared" si="44"/>
        <v/>
      </c>
      <c r="H464" s="296" t="str">
        <f t="shared" si="42"/>
        <v>否</v>
      </c>
      <c r="I464" s="301" t="str">
        <f t="shared" si="45"/>
        <v>否</v>
      </c>
      <c r="J464" s="286" t="str">
        <f t="shared" si="46"/>
        <v>否</v>
      </c>
      <c r="K464" s="286" t="str">
        <f t="shared" si="47"/>
        <v/>
      </c>
    </row>
    <row r="465" ht="36" hidden="1" customHeight="1" spans="1:11">
      <c r="A465" s="297">
        <v>2060304</v>
      </c>
      <c r="B465" s="298" t="s">
        <v>395</v>
      </c>
      <c r="C465" s="299"/>
      <c r="D465" s="299"/>
      <c r="E465" s="299"/>
      <c r="F465" s="260" t="str">
        <f t="shared" si="43"/>
        <v/>
      </c>
      <c r="G465" s="260" t="str">
        <f t="shared" si="44"/>
        <v/>
      </c>
      <c r="H465" s="296" t="str">
        <f t="shared" si="42"/>
        <v>否</v>
      </c>
      <c r="I465" s="301" t="str">
        <f t="shared" si="45"/>
        <v>否</v>
      </c>
      <c r="J465" s="286" t="str">
        <f t="shared" si="46"/>
        <v>否</v>
      </c>
      <c r="K465" s="286" t="str">
        <f t="shared" si="47"/>
        <v/>
      </c>
    </row>
    <row r="466" ht="36" hidden="1" customHeight="1" spans="1:11">
      <c r="A466" s="297">
        <v>2060399</v>
      </c>
      <c r="B466" s="298" t="s">
        <v>396</v>
      </c>
      <c r="C466" s="303"/>
      <c r="D466" s="303"/>
      <c r="E466" s="303"/>
      <c r="F466" s="212" t="str">
        <f t="shared" si="43"/>
        <v/>
      </c>
      <c r="G466" s="212" t="str">
        <f t="shared" si="44"/>
        <v/>
      </c>
      <c r="H466" s="296" t="str">
        <f t="shared" si="42"/>
        <v>否</v>
      </c>
      <c r="I466" s="301" t="str">
        <f t="shared" si="45"/>
        <v>否</v>
      </c>
      <c r="J466" s="286" t="str">
        <f t="shared" si="46"/>
        <v>否</v>
      </c>
      <c r="K466" s="286" t="str">
        <f t="shared" si="47"/>
        <v/>
      </c>
    </row>
    <row r="467" ht="35.1" customHeight="1" spans="1:11">
      <c r="A467" s="292">
        <v>20604</v>
      </c>
      <c r="B467" s="298" t="s">
        <v>397</v>
      </c>
      <c r="C467" s="300">
        <f>SUM(C468:C472)</f>
        <v>1921</v>
      </c>
      <c r="D467" s="300">
        <f>SUM(D468:D472)</f>
        <v>1791</v>
      </c>
      <c r="E467" s="300">
        <f>SUM(E468:E472)</f>
        <v>2200</v>
      </c>
      <c r="F467" s="260">
        <f t="shared" si="43"/>
        <v>1.14523685580427</v>
      </c>
      <c r="G467" s="260">
        <f t="shared" si="44"/>
        <v>1.22836404243439</v>
      </c>
      <c r="H467" s="296" t="str">
        <f t="shared" si="42"/>
        <v>是</v>
      </c>
      <c r="I467" s="301" t="str">
        <f t="shared" si="45"/>
        <v>是</v>
      </c>
      <c r="J467" s="286" t="str">
        <f t="shared" si="46"/>
        <v>否</v>
      </c>
      <c r="K467" s="372" t="str">
        <f t="shared" si="47"/>
        <v/>
      </c>
    </row>
    <row r="468" ht="36" hidden="1" customHeight="1" spans="1:11">
      <c r="A468" s="297">
        <v>2060401</v>
      </c>
      <c r="B468" s="298" t="s">
        <v>384</v>
      </c>
      <c r="C468" s="299">
        <v>0</v>
      </c>
      <c r="D468" s="299"/>
      <c r="E468" s="299"/>
      <c r="F468" s="260" t="str">
        <f t="shared" si="43"/>
        <v/>
      </c>
      <c r="G468" s="260" t="str">
        <f t="shared" si="44"/>
        <v/>
      </c>
      <c r="H468" s="296" t="str">
        <f t="shared" si="42"/>
        <v>否</v>
      </c>
      <c r="I468" s="301" t="str">
        <f t="shared" si="45"/>
        <v>否</v>
      </c>
      <c r="J468" s="286" t="str">
        <f t="shared" si="46"/>
        <v>否</v>
      </c>
      <c r="K468" s="286" t="str">
        <f t="shared" si="47"/>
        <v/>
      </c>
    </row>
    <row r="469" ht="35.1" customHeight="1" spans="1:11">
      <c r="A469" s="297">
        <v>2060402</v>
      </c>
      <c r="B469" s="298" t="s">
        <v>398</v>
      </c>
      <c r="C469" s="299">
        <v>1786</v>
      </c>
      <c r="D469" s="299">
        <v>1619</v>
      </c>
      <c r="E469" s="300">
        <v>1903</v>
      </c>
      <c r="F469" s="260">
        <f t="shared" si="43"/>
        <v>1.06550951847704</v>
      </c>
      <c r="G469" s="260">
        <f t="shared" si="44"/>
        <v>1.17541692402718</v>
      </c>
      <c r="H469" s="296" t="str">
        <f t="shared" si="42"/>
        <v>是</v>
      </c>
      <c r="I469" s="301" t="str">
        <f t="shared" si="45"/>
        <v>否</v>
      </c>
      <c r="J469" s="286" t="str">
        <f t="shared" si="46"/>
        <v>否</v>
      </c>
      <c r="K469" s="372" t="str">
        <f t="shared" si="47"/>
        <v/>
      </c>
    </row>
    <row r="470" ht="35.1" customHeight="1" spans="1:11">
      <c r="A470" s="297">
        <v>2060403</v>
      </c>
      <c r="B470" s="298" t="s">
        <v>399</v>
      </c>
      <c r="C470" s="299">
        <v>125</v>
      </c>
      <c r="D470" s="299">
        <v>162</v>
      </c>
      <c r="E470" s="300">
        <v>40</v>
      </c>
      <c r="F470" s="260">
        <f t="shared" si="43"/>
        <v>0.32</v>
      </c>
      <c r="G470" s="260">
        <f t="shared" si="44"/>
        <v>0.246913580246914</v>
      </c>
      <c r="H470" s="296" t="str">
        <f t="shared" si="42"/>
        <v>是</v>
      </c>
      <c r="I470" s="301" t="str">
        <f t="shared" si="45"/>
        <v>否</v>
      </c>
      <c r="J470" s="286" t="str">
        <f t="shared" si="46"/>
        <v>否</v>
      </c>
      <c r="K470" s="372" t="str">
        <f t="shared" si="47"/>
        <v/>
      </c>
    </row>
    <row r="471" ht="36" hidden="1" customHeight="1" spans="1:11">
      <c r="A471" s="297">
        <v>2060404</v>
      </c>
      <c r="B471" s="298" t="s">
        <v>400</v>
      </c>
      <c r="C471" s="299">
        <v>0</v>
      </c>
      <c r="D471" s="299"/>
      <c r="E471" s="299"/>
      <c r="F471" s="260" t="str">
        <f t="shared" si="43"/>
        <v/>
      </c>
      <c r="G471" s="260" t="str">
        <f t="shared" si="44"/>
        <v/>
      </c>
      <c r="H471" s="296" t="str">
        <f t="shared" si="42"/>
        <v>否</v>
      </c>
      <c r="I471" s="301" t="str">
        <f t="shared" si="45"/>
        <v>否</v>
      </c>
      <c r="J471" s="286" t="str">
        <f t="shared" si="46"/>
        <v>否</v>
      </c>
      <c r="K471" s="286" t="str">
        <f t="shared" si="47"/>
        <v/>
      </c>
    </row>
    <row r="472" ht="35.1" customHeight="1" spans="1:11">
      <c r="A472" s="297">
        <v>2060499</v>
      </c>
      <c r="B472" s="298" t="s">
        <v>401</v>
      </c>
      <c r="C472" s="303">
        <v>10</v>
      </c>
      <c r="D472" s="303">
        <v>10</v>
      </c>
      <c r="E472" s="304">
        <v>257</v>
      </c>
      <c r="F472" s="212">
        <f t="shared" si="43"/>
        <v>25.7</v>
      </c>
      <c r="G472" s="212">
        <f t="shared" si="44"/>
        <v>25.7</v>
      </c>
      <c r="H472" s="296" t="str">
        <f t="shared" si="42"/>
        <v>是</v>
      </c>
      <c r="I472" s="301" t="str">
        <f t="shared" si="45"/>
        <v>否</v>
      </c>
      <c r="J472" s="286" t="str">
        <f t="shared" si="46"/>
        <v>否</v>
      </c>
      <c r="K472" s="372" t="str">
        <f t="shared" si="47"/>
        <v/>
      </c>
    </row>
    <row r="473" ht="35.1" customHeight="1" spans="1:11">
      <c r="A473" s="292">
        <v>20605</v>
      </c>
      <c r="B473" s="298" t="s">
        <v>402</v>
      </c>
      <c r="C473" s="300">
        <f>SUM(C474:C477)</f>
        <v>0</v>
      </c>
      <c r="D473" s="300">
        <f>SUM(D474:D477)</f>
        <v>0</v>
      </c>
      <c r="E473" s="300">
        <f>SUM(E474:E477)</f>
        <v>129</v>
      </c>
      <c r="F473" s="260" t="str">
        <f t="shared" si="43"/>
        <v/>
      </c>
      <c r="G473" s="260" t="str">
        <f t="shared" si="44"/>
        <v/>
      </c>
      <c r="H473" s="296" t="str">
        <f t="shared" si="42"/>
        <v>是</v>
      </c>
      <c r="I473" s="301" t="str">
        <f t="shared" si="45"/>
        <v>是</v>
      </c>
      <c r="J473" s="286" t="str">
        <f t="shared" si="46"/>
        <v>否</v>
      </c>
      <c r="K473" s="372" t="str">
        <f t="shared" si="47"/>
        <v/>
      </c>
    </row>
    <row r="474" ht="36" hidden="1" customHeight="1" spans="1:11">
      <c r="A474" s="297">
        <v>2060501</v>
      </c>
      <c r="B474" s="298" t="s">
        <v>384</v>
      </c>
      <c r="C474" s="299"/>
      <c r="D474" s="299"/>
      <c r="E474" s="299"/>
      <c r="F474" s="260" t="str">
        <f t="shared" si="43"/>
        <v/>
      </c>
      <c r="G474" s="260" t="str">
        <f t="shared" si="44"/>
        <v/>
      </c>
      <c r="H474" s="296" t="str">
        <f t="shared" si="42"/>
        <v>否</v>
      </c>
      <c r="I474" s="301" t="str">
        <f t="shared" si="45"/>
        <v>否</v>
      </c>
      <c r="J474" s="286" t="str">
        <f t="shared" si="46"/>
        <v>否</v>
      </c>
      <c r="K474" s="286" t="str">
        <f t="shared" si="47"/>
        <v/>
      </c>
    </row>
    <row r="475" ht="36" hidden="1" customHeight="1" spans="1:11">
      <c r="A475" s="297">
        <v>2060502</v>
      </c>
      <c r="B475" s="298" t="s">
        <v>403</v>
      </c>
      <c r="C475" s="299"/>
      <c r="D475" s="299"/>
      <c r="E475" s="299"/>
      <c r="F475" s="260" t="str">
        <f t="shared" si="43"/>
        <v/>
      </c>
      <c r="G475" s="260" t="str">
        <f t="shared" si="44"/>
        <v/>
      </c>
      <c r="H475" s="296" t="str">
        <f t="shared" si="42"/>
        <v>否</v>
      </c>
      <c r="I475" s="301" t="str">
        <f t="shared" si="45"/>
        <v>否</v>
      </c>
      <c r="J475" s="286" t="str">
        <f t="shared" si="46"/>
        <v>否</v>
      </c>
      <c r="K475" s="286" t="str">
        <f t="shared" si="47"/>
        <v/>
      </c>
    </row>
    <row r="476" ht="35.1" customHeight="1" spans="1:11">
      <c r="A476" s="297">
        <v>2060503</v>
      </c>
      <c r="B476" s="298" t="s">
        <v>404</v>
      </c>
      <c r="C476" s="299"/>
      <c r="D476" s="299"/>
      <c r="E476" s="300">
        <v>50</v>
      </c>
      <c r="F476" s="260" t="str">
        <f t="shared" si="43"/>
        <v/>
      </c>
      <c r="G476" s="260" t="str">
        <f t="shared" si="44"/>
        <v/>
      </c>
      <c r="H476" s="296" t="str">
        <f t="shared" si="42"/>
        <v>是</v>
      </c>
      <c r="I476" s="301" t="str">
        <f t="shared" si="45"/>
        <v>否</v>
      </c>
      <c r="J476" s="286" t="str">
        <f t="shared" si="46"/>
        <v>否</v>
      </c>
      <c r="K476" s="372" t="str">
        <f t="shared" si="47"/>
        <v/>
      </c>
    </row>
    <row r="477" ht="35.1" customHeight="1" spans="1:11">
      <c r="A477" s="297">
        <v>2060599</v>
      </c>
      <c r="B477" s="298" t="s">
        <v>405</v>
      </c>
      <c r="C477" s="303"/>
      <c r="D477" s="303"/>
      <c r="E477" s="304">
        <v>79</v>
      </c>
      <c r="F477" s="212" t="str">
        <f t="shared" si="43"/>
        <v/>
      </c>
      <c r="G477" s="212" t="str">
        <f t="shared" si="44"/>
        <v/>
      </c>
      <c r="H477" s="296" t="str">
        <f t="shared" si="42"/>
        <v>是</v>
      </c>
      <c r="I477" s="301" t="str">
        <f t="shared" si="45"/>
        <v>否</v>
      </c>
      <c r="J477" s="286" t="str">
        <f t="shared" si="46"/>
        <v>否</v>
      </c>
      <c r="K477" s="372" t="str">
        <f t="shared" si="47"/>
        <v/>
      </c>
    </row>
    <row r="478" ht="35.1" customHeight="1" spans="1:11">
      <c r="A478" s="292">
        <v>20606</v>
      </c>
      <c r="B478" s="298" t="s">
        <v>406</v>
      </c>
      <c r="C478" s="300">
        <f>SUM(C479:C482)</f>
        <v>8</v>
      </c>
      <c r="D478" s="300">
        <f>SUM(D479:D482)</f>
        <v>2</v>
      </c>
      <c r="E478" s="300">
        <f>SUM(E479:E482)</f>
        <v>0</v>
      </c>
      <c r="F478" s="260">
        <f t="shared" si="43"/>
        <v>0</v>
      </c>
      <c r="G478" s="260">
        <f t="shared" si="44"/>
        <v>0</v>
      </c>
      <c r="H478" s="296" t="str">
        <f t="shared" si="42"/>
        <v>是</v>
      </c>
      <c r="I478" s="301" t="str">
        <f t="shared" si="45"/>
        <v>是</v>
      </c>
      <c r="J478" s="286" t="str">
        <f t="shared" si="46"/>
        <v>否</v>
      </c>
      <c r="K478" s="372" t="str">
        <f t="shared" si="47"/>
        <v/>
      </c>
    </row>
    <row r="479" ht="36" hidden="1" customHeight="1" spans="1:11">
      <c r="A479" s="297">
        <v>2060601</v>
      </c>
      <c r="B479" s="298" t="s">
        <v>407</v>
      </c>
      <c r="C479" s="299"/>
      <c r="D479" s="299"/>
      <c r="E479" s="299"/>
      <c r="F479" s="260" t="str">
        <f t="shared" si="43"/>
        <v/>
      </c>
      <c r="G479" s="260" t="str">
        <f t="shared" si="44"/>
        <v/>
      </c>
      <c r="H479" s="296" t="str">
        <f t="shared" si="42"/>
        <v>否</v>
      </c>
      <c r="I479" s="301" t="str">
        <f t="shared" si="45"/>
        <v>否</v>
      </c>
      <c r="J479" s="286" t="str">
        <f t="shared" si="46"/>
        <v>否</v>
      </c>
      <c r="K479" s="286" t="str">
        <f t="shared" si="47"/>
        <v/>
      </c>
    </row>
    <row r="480" customFormat="1" ht="36" hidden="1" customHeight="1" spans="1:11">
      <c r="A480" s="297">
        <v>2060602</v>
      </c>
      <c r="B480" s="302" t="s">
        <v>408</v>
      </c>
      <c r="C480" s="299"/>
      <c r="D480" s="299"/>
      <c r="E480" s="299"/>
      <c r="F480" s="260" t="str">
        <f t="shared" si="43"/>
        <v/>
      </c>
      <c r="G480" s="260" t="str">
        <f t="shared" si="44"/>
        <v/>
      </c>
      <c r="H480" s="296" t="str">
        <f t="shared" si="42"/>
        <v>否</v>
      </c>
      <c r="I480" s="301" t="str">
        <f t="shared" si="45"/>
        <v>否</v>
      </c>
      <c r="J480" s="286" t="str">
        <f t="shared" si="46"/>
        <v>否</v>
      </c>
      <c r="K480" s="286" t="str">
        <f t="shared" si="47"/>
        <v/>
      </c>
    </row>
    <row r="481" ht="36" hidden="1" customHeight="1" spans="1:11">
      <c r="A481" s="297">
        <v>2060603</v>
      </c>
      <c r="B481" s="298" t="s">
        <v>409</v>
      </c>
      <c r="C481" s="299"/>
      <c r="D481" s="299"/>
      <c r="E481" s="299"/>
      <c r="F481" s="260" t="str">
        <f t="shared" si="43"/>
        <v/>
      </c>
      <c r="G481" s="260" t="str">
        <f t="shared" si="44"/>
        <v/>
      </c>
      <c r="H481" s="296" t="str">
        <f t="shared" si="42"/>
        <v>否</v>
      </c>
      <c r="I481" s="301" t="str">
        <f t="shared" si="45"/>
        <v>否</v>
      </c>
      <c r="J481" s="286" t="str">
        <f t="shared" si="46"/>
        <v>否</v>
      </c>
      <c r="K481" s="286" t="str">
        <f t="shared" si="47"/>
        <v/>
      </c>
    </row>
    <row r="482" ht="35.1" customHeight="1" spans="1:11">
      <c r="A482" s="297">
        <v>2060699</v>
      </c>
      <c r="B482" s="298" t="s">
        <v>410</v>
      </c>
      <c r="C482" s="303">
        <v>8</v>
      </c>
      <c r="D482" s="303">
        <v>2</v>
      </c>
      <c r="E482" s="304"/>
      <c r="F482" s="212">
        <f t="shared" si="43"/>
        <v>0</v>
      </c>
      <c r="G482" s="212">
        <f t="shared" si="44"/>
        <v>0</v>
      </c>
      <c r="H482" s="296" t="str">
        <f t="shared" si="42"/>
        <v>是</v>
      </c>
      <c r="I482" s="301" t="str">
        <f t="shared" si="45"/>
        <v>否</v>
      </c>
      <c r="J482" s="286" t="str">
        <f t="shared" si="46"/>
        <v>否</v>
      </c>
      <c r="K482" s="372" t="str">
        <f t="shared" si="47"/>
        <v/>
      </c>
    </row>
    <row r="483" ht="35.1" customHeight="1" spans="1:11">
      <c r="A483" s="292">
        <v>20607</v>
      </c>
      <c r="B483" s="298" t="s">
        <v>411</v>
      </c>
      <c r="C483" s="300">
        <f>SUM(C484:C489)</f>
        <v>2175</v>
      </c>
      <c r="D483" s="300">
        <f>SUM(D484:D489)</f>
        <v>2400</v>
      </c>
      <c r="E483" s="300">
        <f>SUM(E484:E489)</f>
        <v>1935</v>
      </c>
      <c r="F483" s="260">
        <f t="shared" si="43"/>
        <v>0.889655172413793</v>
      </c>
      <c r="G483" s="260">
        <f t="shared" si="44"/>
        <v>0.80625</v>
      </c>
      <c r="H483" s="296" t="str">
        <f t="shared" si="42"/>
        <v>是</v>
      </c>
      <c r="I483" s="301" t="str">
        <f t="shared" si="45"/>
        <v>是</v>
      </c>
      <c r="J483" s="286" t="str">
        <f t="shared" si="46"/>
        <v>否</v>
      </c>
      <c r="K483" s="372" t="str">
        <f t="shared" si="47"/>
        <v/>
      </c>
    </row>
    <row r="484" ht="35.1" customHeight="1" spans="1:11">
      <c r="A484" s="297">
        <v>2060701</v>
      </c>
      <c r="B484" s="298" t="s">
        <v>384</v>
      </c>
      <c r="C484" s="299">
        <v>844</v>
      </c>
      <c r="D484" s="299">
        <v>959</v>
      </c>
      <c r="E484" s="300">
        <v>999</v>
      </c>
      <c r="F484" s="260">
        <f t="shared" si="43"/>
        <v>1.18364928909953</v>
      </c>
      <c r="G484" s="260">
        <f t="shared" si="44"/>
        <v>1.04171011470282</v>
      </c>
      <c r="H484" s="296" t="str">
        <f t="shared" si="42"/>
        <v>是</v>
      </c>
      <c r="I484" s="301" t="str">
        <f t="shared" si="45"/>
        <v>否</v>
      </c>
      <c r="J484" s="286" t="str">
        <f t="shared" si="46"/>
        <v>否</v>
      </c>
      <c r="K484" s="372" t="str">
        <f t="shared" si="47"/>
        <v/>
      </c>
    </row>
    <row r="485" ht="35.1" customHeight="1" spans="1:11">
      <c r="A485" s="297">
        <v>2060702</v>
      </c>
      <c r="B485" s="298" t="s">
        <v>412</v>
      </c>
      <c r="C485" s="299">
        <v>804</v>
      </c>
      <c r="D485" s="299">
        <v>850</v>
      </c>
      <c r="E485" s="300">
        <v>795</v>
      </c>
      <c r="F485" s="260">
        <f t="shared" si="43"/>
        <v>0.988805970149254</v>
      </c>
      <c r="G485" s="260">
        <f t="shared" si="44"/>
        <v>0.935294117647059</v>
      </c>
      <c r="H485" s="296" t="str">
        <f t="shared" si="42"/>
        <v>是</v>
      </c>
      <c r="I485" s="301" t="str">
        <f t="shared" si="45"/>
        <v>否</v>
      </c>
      <c r="J485" s="286" t="str">
        <f t="shared" si="46"/>
        <v>否</v>
      </c>
      <c r="K485" s="372" t="str">
        <f t="shared" si="47"/>
        <v/>
      </c>
    </row>
    <row r="486" ht="35.1" customHeight="1" spans="1:11">
      <c r="A486" s="297">
        <v>2060703</v>
      </c>
      <c r="B486" s="298" t="s">
        <v>413</v>
      </c>
      <c r="C486" s="299">
        <v>7</v>
      </c>
      <c r="D486" s="299">
        <v>7</v>
      </c>
      <c r="E486" s="300">
        <v>4</v>
      </c>
      <c r="F486" s="260">
        <f t="shared" si="43"/>
        <v>0.571428571428571</v>
      </c>
      <c r="G486" s="260">
        <f t="shared" si="44"/>
        <v>0.571428571428571</v>
      </c>
      <c r="H486" s="296" t="str">
        <f t="shared" si="42"/>
        <v>是</v>
      </c>
      <c r="I486" s="301" t="str">
        <f t="shared" si="45"/>
        <v>否</v>
      </c>
      <c r="J486" s="286" t="str">
        <f t="shared" si="46"/>
        <v>否</v>
      </c>
      <c r="K486" s="372" t="str">
        <f t="shared" si="47"/>
        <v/>
      </c>
    </row>
    <row r="487" ht="36" hidden="1" customHeight="1" spans="1:11">
      <c r="A487" s="297">
        <v>2060704</v>
      </c>
      <c r="B487" s="298" t="s">
        <v>414</v>
      </c>
      <c r="C487" s="299">
        <v>0</v>
      </c>
      <c r="D487" s="299"/>
      <c r="E487" s="299">
        <v>0</v>
      </c>
      <c r="F487" s="260" t="str">
        <f t="shared" si="43"/>
        <v/>
      </c>
      <c r="G487" s="260" t="str">
        <f t="shared" si="44"/>
        <v/>
      </c>
      <c r="H487" s="296" t="str">
        <f t="shared" si="42"/>
        <v>否</v>
      </c>
      <c r="I487" s="301" t="str">
        <f t="shared" si="45"/>
        <v>否</v>
      </c>
      <c r="J487" s="286" t="str">
        <f t="shared" si="46"/>
        <v>否</v>
      </c>
      <c r="K487" s="286" t="str">
        <f t="shared" si="47"/>
        <v/>
      </c>
    </row>
    <row r="488" ht="35.1" customHeight="1" spans="1:11">
      <c r="A488" s="297">
        <v>2060705</v>
      </c>
      <c r="B488" s="298" t="s">
        <v>415</v>
      </c>
      <c r="C488" s="299">
        <v>300</v>
      </c>
      <c r="D488" s="299">
        <v>353</v>
      </c>
      <c r="E488" s="300">
        <v>10</v>
      </c>
      <c r="F488" s="260">
        <f t="shared" si="43"/>
        <v>0.0333333333333333</v>
      </c>
      <c r="G488" s="260">
        <f t="shared" si="44"/>
        <v>0.028328611898017</v>
      </c>
      <c r="H488" s="296" t="str">
        <f t="shared" si="42"/>
        <v>是</v>
      </c>
      <c r="I488" s="301" t="str">
        <f t="shared" si="45"/>
        <v>否</v>
      </c>
      <c r="J488" s="286" t="str">
        <f t="shared" si="46"/>
        <v>否</v>
      </c>
      <c r="K488" s="372" t="str">
        <f t="shared" si="47"/>
        <v/>
      </c>
    </row>
    <row r="489" ht="35.1" customHeight="1" spans="1:11">
      <c r="A489" s="297">
        <v>2060799</v>
      </c>
      <c r="B489" s="298" t="s">
        <v>416</v>
      </c>
      <c r="C489" s="303">
        <v>220</v>
      </c>
      <c r="D489" s="303">
        <v>231</v>
      </c>
      <c r="E489" s="304">
        <v>127</v>
      </c>
      <c r="F489" s="212">
        <f t="shared" si="43"/>
        <v>0.577272727272727</v>
      </c>
      <c r="G489" s="212">
        <f t="shared" si="44"/>
        <v>0.54978354978355</v>
      </c>
      <c r="H489" s="296" t="str">
        <f t="shared" si="42"/>
        <v>是</v>
      </c>
      <c r="I489" s="301" t="str">
        <f t="shared" si="45"/>
        <v>否</v>
      </c>
      <c r="J489" s="286" t="str">
        <f t="shared" si="46"/>
        <v>否</v>
      </c>
      <c r="K489" s="372" t="str">
        <f t="shared" si="47"/>
        <v/>
      </c>
    </row>
    <row r="490" ht="36" hidden="1" customHeight="1" spans="1:11">
      <c r="A490" s="292">
        <v>20608</v>
      </c>
      <c r="B490" s="298" t="s">
        <v>417</v>
      </c>
      <c r="C490" s="300">
        <f>SUM(C491:C493)</f>
        <v>0</v>
      </c>
      <c r="D490" s="300">
        <f>SUM(D491:D493)</f>
        <v>0</v>
      </c>
      <c r="E490" s="300">
        <f>SUM(E491:E493)</f>
        <v>0</v>
      </c>
      <c r="F490" s="260" t="str">
        <f t="shared" si="43"/>
        <v/>
      </c>
      <c r="G490" s="260" t="str">
        <f t="shared" si="44"/>
        <v/>
      </c>
      <c r="H490" s="296" t="str">
        <f t="shared" si="42"/>
        <v>否</v>
      </c>
      <c r="I490" s="301" t="str">
        <f t="shared" si="45"/>
        <v>是</v>
      </c>
      <c r="J490" s="286" t="str">
        <f t="shared" si="46"/>
        <v>否</v>
      </c>
      <c r="K490" s="286" t="str">
        <f t="shared" si="47"/>
        <v/>
      </c>
    </row>
    <row r="491" ht="36" hidden="1" customHeight="1" spans="1:11">
      <c r="A491" s="297">
        <v>2060801</v>
      </c>
      <c r="B491" s="298" t="s">
        <v>418</v>
      </c>
      <c r="C491" s="299"/>
      <c r="D491" s="299"/>
      <c r="E491" s="299"/>
      <c r="F491" s="260" t="str">
        <f t="shared" si="43"/>
        <v/>
      </c>
      <c r="G491" s="260" t="str">
        <f t="shared" si="44"/>
        <v/>
      </c>
      <c r="H491" s="296" t="str">
        <f t="shared" si="42"/>
        <v>否</v>
      </c>
      <c r="I491" s="301" t="str">
        <f t="shared" si="45"/>
        <v>否</v>
      </c>
      <c r="J491" s="286" t="str">
        <f t="shared" si="46"/>
        <v>否</v>
      </c>
      <c r="K491" s="286" t="str">
        <f t="shared" si="47"/>
        <v/>
      </c>
    </row>
    <row r="492" ht="36" hidden="1" customHeight="1" spans="1:11">
      <c r="A492" s="297">
        <v>2060802</v>
      </c>
      <c r="B492" s="298" t="s">
        <v>419</v>
      </c>
      <c r="C492" s="299"/>
      <c r="D492" s="299"/>
      <c r="E492" s="299"/>
      <c r="F492" s="260" t="str">
        <f t="shared" si="43"/>
        <v/>
      </c>
      <c r="G492" s="260" t="str">
        <f t="shared" si="44"/>
        <v/>
      </c>
      <c r="H492" s="296" t="str">
        <f t="shared" si="42"/>
        <v>否</v>
      </c>
      <c r="I492" s="301" t="str">
        <f t="shared" si="45"/>
        <v>否</v>
      </c>
      <c r="J492" s="286" t="str">
        <f t="shared" si="46"/>
        <v>否</v>
      </c>
      <c r="K492" s="286" t="str">
        <f t="shared" si="47"/>
        <v/>
      </c>
    </row>
    <row r="493" ht="36" hidden="1" customHeight="1" spans="1:11">
      <c r="A493" s="297">
        <v>2060899</v>
      </c>
      <c r="B493" s="298" t="s">
        <v>420</v>
      </c>
      <c r="C493" s="303"/>
      <c r="D493" s="303"/>
      <c r="E493" s="303"/>
      <c r="F493" s="212" t="str">
        <f t="shared" si="43"/>
        <v/>
      </c>
      <c r="G493" s="212" t="str">
        <f t="shared" si="44"/>
        <v/>
      </c>
      <c r="H493" s="296" t="str">
        <f t="shared" si="42"/>
        <v>否</v>
      </c>
      <c r="I493" s="301" t="str">
        <f t="shared" si="45"/>
        <v>否</v>
      </c>
      <c r="J493" s="286" t="str">
        <f t="shared" si="46"/>
        <v>否</v>
      </c>
      <c r="K493" s="286" t="str">
        <f t="shared" si="47"/>
        <v/>
      </c>
    </row>
    <row r="494" ht="35.1" customHeight="1" spans="1:11">
      <c r="A494" s="292">
        <v>20609</v>
      </c>
      <c r="B494" s="298" t="s">
        <v>421</v>
      </c>
      <c r="C494" s="300">
        <f>SUM(C495:C496)</f>
        <v>50</v>
      </c>
      <c r="D494" s="300">
        <f>SUM(D495:D496)</f>
        <v>50</v>
      </c>
      <c r="E494" s="300">
        <f>SUM(E495:E496)</f>
        <v>50</v>
      </c>
      <c r="F494" s="260">
        <f t="shared" si="43"/>
        <v>1</v>
      </c>
      <c r="G494" s="260">
        <f t="shared" si="44"/>
        <v>1</v>
      </c>
      <c r="H494" s="296" t="str">
        <f t="shared" si="42"/>
        <v>是</v>
      </c>
      <c r="I494" s="301" t="str">
        <f t="shared" si="45"/>
        <v>是</v>
      </c>
      <c r="J494" s="286" t="str">
        <f t="shared" si="46"/>
        <v>否</v>
      </c>
      <c r="K494" s="372" t="str">
        <f t="shared" si="47"/>
        <v/>
      </c>
    </row>
    <row r="495" customFormat="1" ht="35.1" customHeight="1" spans="1:11">
      <c r="A495" s="297">
        <v>2060901</v>
      </c>
      <c r="B495" s="302" t="s">
        <v>422</v>
      </c>
      <c r="C495" s="299">
        <v>50</v>
      </c>
      <c r="D495" s="299">
        <v>50</v>
      </c>
      <c r="E495" s="300">
        <v>50</v>
      </c>
      <c r="F495" s="260">
        <f t="shared" si="43"/>
        <v>1</v>
      </c>
      <c r="G495" s="260">
        <f t="shared" si="44"/>
        <v>1</v>
      </c>
      <c r="H495" s="296" t="str">
        <f t="shared" si="42"/>
        <v>是</v>
      </c>
      <c r="I495" s="301" t="str">
        <f t="shared" si="45"/>
        <v>否</v>
      </c>
      <c r="J495" s="286" t="str">
        <f t="shared" si="46"/>
        <v>否</v>
      </c>
      <c r="K495" s="372" t="str">
        <f t="shared" si="47"/>
        <v/>
      </c>
    </row>
    <row r="496" ht="36" hidden="1" customHeight="1" spans="1:11">
      <c r="A496" s="297">
        <v>2060902</v>
      </c>
      <c r="B496" s="298" t="s">
        <v>423</v>
      </c>
      <c r="C496" s="303"/>
      <c r="D496" s="303"/>
      <c r="E496" s="303"/>
      <c r="F496" s="212" t="str">
        <f t="shared" si="43"/>
        <v/>
      </c>
      <c r="G496" s="260" t="str">
        <f t="shared" si="44"/>
        <v/>
      </c>
      <c r="H496" s="296" t="str">
        <f t="shared" si="42"/>
        <v>否</v>
      </c>
      <c r="I496" s="301" t="str">
        <f t="shared" si="45"/>
        <v>否</v>
      </c>
      <c r="J496" s="286" t="str">
        <f t="shared" si="46"/>
        <v>否</v>
      </c>
      <c r="K496" s="286" t="str">
        <f t="shared" si="47"/>
        <v/>
      </c>
    </row>
    <row r="497" ht="35.1" customHeight="1" spans="1:11">
      <c r="A497" s="292">
        <v>20699</v>
      </c>
      <c r="B497" s="298" t="s">
        <v>424</v>
      </c>
      <c r="C497" s="300">
        <f>SUM(C498:C501)</f>
        <v>483</v>
      </c>
      <c r="D497" s="300">
        <f>SUM(D498:D501)</f>
        <v>320</v>
      </c>
      <c r="E497" s="300">
        <f>SUM(E498:E501)</f>
        <v>643</v>
      </c>
      <c r="F497" s="260">
        <f t="shared" si="43"/>
        <v>1.33126293995859</v>
      </c>
      <c r="G497" s="260">
        <f t="shared" si="44"/>
        <v>2.009375</v>
      </c>
      <c r="H497" s="296" t="str">
        <f t="shared" si="42"/>
        <v>是</v>
      </c>
      <c r="I497" s="301" t="str">
        <f t="shared" si="45"/>
        <v>是</v>
      </c>
      <c r="J497" s="286" t="str">
        <f t="shared" si="46"/>
        <v>否</v>
      </c>
      <c r="K497" s="372" t="str">
        <f t="shared" si="47"/>
        <v/>
      </c>
    </row>
    <row r="498" customFormat="1" ht="35.1" customHeight="1" spans="1:11">
      <c r="A498" s="297">
        <v>2069901</v>
      </c>
      <c r="B498" s="302" t="s">
        <v>425</v>
      </c>
      <c r="C498" s="299">
        <v>119</v>
      </c>
      <c r="D498" s="299">
        <v>120</v>
      </c>
      <c r="E498" s="300">
        <v>230</v>
      </c>
      <c r="F498" s="260">
        <f t="shared" si="43"/>
        <v>1.9327731092437</v>
      </c>
      <c r="G498" s="260">
        <f t="shared" si="44"/>
        <v>1.91666666666667</v>
      </c>
      <c r="H498" s="296" t="str">
        <f t="shared" si="42"/>
        <v>是</v>
      </c>
      <c r="I498" s="301" t="str">
        <f t="shared" si="45"/>
        <v>否</v>
      </c>
      <c r="J498" s="286" t="str">
        <f t="shared" si="46"/>
        <v>否</v>
      </c>
      <c r="K498" s="372" t="str">
        <f t="shared" si="47"/>
        <v/>
      </c>
    </row>
    <row r="499" ht="36" hidden="1" customHeight="1" spans="1:11">
      <c r="A499" s="297">
        <v>2069902</v>
      </c>
      <c r="B499" s="298" t="s">
        <v>426</v>
      </c>
      <c r="C499" s="299"/>
      <c r="D499" s="299"/>
      <c r="E499" s="299"/>
      <c r="F499" s="260" t="str">
        <f t="shared" si="43"/>
        <v/>
      </c>
      <c r="G499" s="260" t="str">
        <f t="shared" si="44"/>
        <v/>
      </c>
      <c r="H499" s="296" t="str">
        <f t="shared" si="42"/>
        <v>否</v>
      </c>
      <c r="I499" s="301" t="str">
        <f t="shared" si="45"/>
        <v>否</v>
      </c>
      <c r="J499" s="286" t="str">
        <f t="shared" si="46"/>
        <v>否</v>
      </c>
      <c r="K499" s="286" t="str">
        <f t="shared" si="47"/>
        <v/>
      </c>
    </row>
    <row r="500" ht="36" hidden="1" customHeight="1" spans="1:11">
      <c r="A500" s="297">
        <v>2069903</v>
      </c>
      <c r="B500" s="298" t="s">
        <v>427</v>
      </c>
      <c r="C500" s="299"/>
      <c r="D500" s="299"/>
      <c r="E500" s="299"/>
      <c r="F500" s="260" t="str">
        <f t="shared" si="43"/>
        <v/>
      </c>
      <c r="G500" s="260" t="str">
        <f t="shared" si="44"/>
        <v/>
      </c>
      <c r="H500" s="296" t="str">
        <f t="shared" si="42"/>
        <v>否</v>
      </c>
      <c r="I500" s="301" t="str">
        <f t="shared" si="45"/>
        <v>否</v>
      </c>
      <c r="J500" s="286" t="str">
        <f t="shared" si="46"/>
        <v>否</v>
      </c>
      <c r="K500" s="286" t="str">
        <f t="shared" si="47"/>
        <v/>
      </c>
    </row>
    <row r="501" ht="35.1" customHeight="1" spans="1:11">
      <c r="A501" s="297">
        <v>2069999</v>
      </c>
      <c r="B501" s="298" t="s">
        <v>428</v>
      </c>
      <c r="C501" s="303">
        <v>364</v>
      </c>
      <c r="D501" s="303">
        <v>200</v>
      </c>
      <c r="E501" s="304">
        <v>413</v>
      </c>
      <c r="F501" s="212">
        <f t="shared" si="43"/>
        <v>1.13461538461538</v>
      </c>
      <c r="G501" s="212">
        <f t="shared" si="44"/>
        <v>2.065</v>
      </c>
      <c r="H501" s="296" t="str">
        <f t="shared" si="42"/>
        <v>是</v>
      </c>
      <c r="I501" s="301" t="str">
        <f t="shared" si="45"/>
        <v>否</v>
      </c>
      <c r="J501" s="286" t="str">
        <f t="shared" si="46"/>
        <v>否</v>
      </c>
      <c r="K501" s="372" t="str">
        <f t="shared" si="47"/>
        <v/>
      </c>
    </row>
    <row r="502" ht="35.1" customHeight="1" spans="1:11">
      <c r="A502" s="292">
        <v>207</v>
      </c>
      <c r="B502" s="293" t="s">
        <v>63</v>
      </c>
      <c r="C502" s="294">
        <f>SUM(C503,C517,C525,C536,C547)</f>
        <v>29274</v>
      </c>
      <c r="D502" s="294">
        <f>SUM(D503,D517,D525,D536,D547)</f>
        <v>32964</v>
      </c>
      <c r="E502" s="294">
        <f>SUM(E503,E517,E525,E536,E547)</f>
        <v>29072</v>
      </c>
      <c r="F502" s="212">
        <f t="shared" si="43"/>
        <v>0.993099678895949</v>
      </c>
      <c r="G502" s="212">
        <f t="shared" si="44"/>
        <v>0.881931804392671</v>
      </c>
      <c r="H502" s="296" t="str">
        <f t="shared" si="42"/>
        <v>是</v>
      </c>
      <c r="I502" s="301" t="str">
        <f t="shared" si="45"/>
        <v>是</v>
      </c>
      <c r="J502" s="286" t="str">
        <f t="shared" si="46"/>
        <v>是</v>
      </c>
      <c r="K502" s="372">
        <f t="shared" si="47"/>
        <v>1</v>
      </c>
    </row>
    <row r="503" ht="35.1" customHeight="1" spans="1:11">
      <c r="A503" s="292">
        <v>20701</v>
      </c>
      <c r="B503" s="298" t="s">
        <v>429</v>
      </c>
      <c r="C503" s="300">
        <f>SUM(C504:C516)</f>
        <v>12365</v>
      </c>
      <c r="D503" s="300">
        <f>SUM(D504:D516)</f>
        <v>13917</v>
      </c>
      <c r="E503" s="300">
        <f>SUM(E504:E516)</f>
        <v>15698</v>
      </c>
      <c r="F503" s="260">
        <f t="shared" si="43"/>
        <v>1.26955115244642</v>
      </c>
      <c r="G503" s="260">
        <f t="shared" si="44"/>
        <v>1.12797298268305</v>
      </c>
      <c r="H503" s="296" t="str">
        <f t="shared" si="42"/>
        <v>是</v>
      </c>
      <c r="I503" s="301" t="str">
        <f t="shared" si="45"/>
        <v>是</v>
      </c>
      <c r="J503" s="286" t="str">
        <f t="shared" si="46"/>
        <v>否</v>
      </c>
      <c r="K503" s="372" t="str">
        <f t="shared" si="47"/>
        <v/>
      </c>
    </row>
    <row r="504" ht="35.1" customHeight="1" spans="1:11">
      <c r="A504" s="297">
        <v>2070101</v>
      </c>
      <c r="B504" s="298" t="s">
        <v>95</v>
      </c>
      <c r="C504" s="299">
        <v>2860</v>
      </c>
      <c r="D504" s="299">
        <v>3289</v>
      </c>
      <c r="E504" s="300">
        <v>3576</v>
      </c>
      <c r="F504" s="260">
        <f t="shared" si="43"/>
        <v>1.25034965034965</v>
      </c>
      <c r="G504" s="260">
        <f t="shared" si="44"/>
        <v>1.08726056552144</v>
      </c>
      <c r="H504" s="296" t="str">
        <f t="shared" si="42"/>
        <v>是</v>
      </c>
      <c r="I504" s="301" t="str">
        <f t="shared" si="45"/>
        <v>否</v>
      </c>
      <c r="J504" s="286" t="str">
        <f t="shared" si="46"/>
        <v>否</v>
      </c>
      <c r="K504" s="372" t="str">
        <f t="shared" si="47"/>
        <v/>
      </c>
    </row>
    <row r="505" ht="35.1" customHeight="1" spans="1:11">
      <c r="A505" s="297">
        <v>2070102</v>
      </c>
      <c r="B505" s="298" t="s">
        <v>96</v>
      </c>
      <c r="C505" s="299">
        <v>5</v>
      </c>
      <c r="D505" s="299">
        <v>7</v>
      </c>
      <c r="E505" s="300">
        <v>150</v>
      </c>
      <c r="F505" s="260">
        <f t="shared" si="43"/>
        <v>30</v>
      </c>
      <c r="G505" s="260">
        <f t="shared" si="44"/>
        <v>21.4285714285714</v>
      </c>
      <c r="H505" s="296" t="str">
        <f t="shared" si="42"/>
        <v>是</v>
      </c>
      <c r="I505" s="301" t="str">
        <f t="shared" si="45"/>
        <v>否</v>
      </c>
      <c r="J505" s="286" t="str">
        <f t="shared" si="46"/>
        <v>否</v>
      </c>
      <c r="K505" s="372" t="str">
        <f t="shared" si="47"/>
        <v/>
      </c>
    </row>
    <row r="506" ht="36" hidden="1" customHeight="1" spans="1:11">
      <c r="A506" s="297">
        <v>2070103</v>
      </c>
      <c r="B506" s="298" t="s">
        <v>97</v>
      </c>
      <c r="C506" s="299">
        <v>0</v>
      </c>
      <c r="D506" s="299"/>
      <c r="E506" s="299"/>
      <c r="F506" s="260" t="str">
        <f t="shared" si="43"/>
        <v/>
      </c>
      <c r="G506" s="260" t="str">
        <f t="shared" si="44"/>
        <v/>
      </c>
      <c r="H506" s="296" t="str">
        <f t="shared" si="42"/>
        <v>否</v>
      </c>
      <c r="I506" s="301" t="str">
        <f t="shared" si="45"/>
        <v>否</v>
      </c>
      <c r="J506" s="286" t="str">
        <f t="shared" si="46"/>
        <v>否</v>
      </c>
      <c r="K506" s="286" t="str">
        <f t="shared" si="47"/>
        <v/>
      </c>
    </row>
    <row r="507" ht="35.1" customHeight="1" spans="1:11">
      <c r="A507" s="297">
        <v>2070104</v>
      </c>
      <c r="B507" s="298" t="s">
        <v>430</v>
      </c>
      <c r="C507" s="299">
        <v>467</v>
      </c>
      <c r="D507" s="299">
        <v>572</v>
      </c>
      <c r="E507" s="300">
        <v>551</v>
      </c>
      <c r="F507" s="260">
        <f t="shared" si="43"/>
        <v>1.17987152034261</v>
      </c>
      <c r="G507" s="260">
        <f t="shared" si="44"/>
        <v>0.963286713286713</v>
      </c>
      <c r="H507" s="296" t="str">
        <f t="shared" si="42"/>
        <v>是</v>
      </c>
      <c r="I507" s="301" t="str">
        <f t="shared" si="45"/>
        <v>否</v>
      </c>
      <c r="J507" s="286" t="str">
        <f t="shared" si="46"/>
        <v>否</v>
      </c>
      <c r="K507" s="372" t="str">
        <f t="shared" si="47"/>
        <v/>
      </c>
    </row>
    <row r="508" ht="35.1" customHeight="1" spans="1:11">
      <c r="A508" s="297">
        <v>2070105</v>
      </c>
      <c r="B508" s="298" t="s">
        <v>431</v>
      </c>
      <c r="C508" s="299">
        <v>1000</v>
      </c>
      <c r="D508" s="299">
        <v>1200</v>
      </c>
      <c r="E508" s="300">
        <v>4200</v>
      </c>
      <c r="F508" s="260">
        <f t="shared" si="43"/>
        <v>4.2</v>
      </c>
      <c r="G508" s="260">
        <f t="shared" si="44"/>
        <v>3.5</v>
      </c>
      <c r="H508" s="296" t="str">
        <f t="shared" ref="H508:H571" si="48">IF(B508&lt;&gt;"",IF(SUM(C508:E508,K508)&lt;&gt;0,"是","否"),"是")</f>
        <v>是</v>
      </c>
      <c r="I508" s="301" t="str">
        <f t="shared" si="45"/>
        <v>否</v>
      </c>
      <c r="J508" s="286" t="str">
        <f t="shared" si="46"/>
        <v>否</v>
      </c>
      <c r="K508" s="372" t="str">
        <f t="shared" si="47"/>
        <v/>
      </c>
    </row>
    <row r="509" ht="36" hidden="1" customHeight="1" spans="1:11">
      <c r="A509" s="297">
        <v>2070106</v>
      </c>
      <c r="B509" s="298" t="s">
        <v>432</v>
      </c>
      <c r="C509" s="299">
        <v>0</v>
      </c>
      <c r="D509" s="299"/>
      <c r="E509" s="299"/>
      <c r="F509" s="260" t="str">
        <f t="shared" si="43"/>
        <v/>
      </c>
      <c r="G509" s="260" t="str">
        <f t="shared" si="44"/>
        <v/>
      </c>
      <c r="H509" s="296" t="str">
        <f t="shared" si="48"/>
        <v>否</v>
      </c>
      <c r="I509" s="301" t="str">
        <f t="shared" si="45"/>
        <v>否</v>
      </c>
      <c r="J509" s="286" t="str">
        <f t="shared" si="46"/>
        <v>否</v>
      </c>
      <c r="K509" s="286" t="str">
        <f t="shared" si="47"/>
        <v/>
      </c>
    </row>
    <row r="510" ht="35.1" customHeight="1" spans="1:11">
      <c r="A510" s="297">
        <v>2070107</v>
      </c>
      <c r="B510" s="298" t="s">
        <v>433</v>
      </c>
      <c r="C510" s="299">
        <v>708</v>
      </c>
      <c r="D510" s="299">
        <v>839</v>
      </c>
      <c r="E510" s="300">
        <v>1009</v>
      </c>
      <c r="F510" s="260">
        <f t="shared" si="43"/>
        <v>1.42514124293785</v>
      </c>
      <c r="G510" s="260">
        <f t="shared" si="44"/>
        <v>1.20262216924911</v>
      </c>
      <c r="H510" s="296" t="str">
        <f t="shared" si="48"/>
        <v>是</v>
      </c>
      <c r="I510" s="301" t="str">
        <f t="shared" si="45"/>
        <v>否</v>
      </c>
      <c r="J510" s="286" t="str">
        <f t="shared" si="46"/>
        <v>否</v>
      </c>
      <c r="K510" s="372" t="str">
        <f t="shared" si="47"/>
        <v/>
      </c>
    </row>
    <row r="511" ht="35.1" customHeight="1" spans="1:11">
      <c r="A511" s="297">
        <v>2070108</v>
      </c>
      <c r="B511" s="298" t="s">
        <v>434</v>
      </c>
      <c r="C511" s="299">
        <v>103</v>
      </c>
      <c r="D511" s="299">
        <v>100</v>
      </c>
      <c r="E511" s="300">
        <v>10</v>
      </c>
      <c r="F511" s="260">
        <f t="shared" si="43"/>
        <v>0.0970873786407767</v>
      </c>
      <c r="G511" s="260">
        <f t="shared" si="44"/>
        <v>0.1</v>
      </c>
      <c r="H511" s="296" t="str">
        <f t="shared" si="48"/>
        <v>是</v>
      </c>
      <c r="I511" s="301" t="str">
        <f t="shared" si="45"/>
        <v>否</v>
      </c>
      <c r="J511" s="286" t="str">
        <f t="shared" si="46"/>
        <v>否</v>
      </c>
      <c r="K511" s="372" t="str">
        <f t="shared" si="47"/>
        <v/>
      </c>
    </row>
    <row r="512" ht="35.1" customHeight="1" spans="1:11">
      <c r="A512" s="297">
        <v>2070109</v>
      </c>
      <c r="B512" s="298" t="s">
        <v>435</v>
      </c>
      <c r="C512" s="299">
        <v>3005</v>
      </c>
      <c r="D512" s="299">
        <v>3414</v>
      </c>
      <c r="E512" s="300">
        <v>3196</v>
      </c>
      <c r="F512" s="260">
        <f t="shared" si="43"/>
        <v>1.06356073211314</v>
      </c>
      <c r="G512" s="260">
        <f t="shared" si="44"/>
        <v>0.936145284124195</v>
      </c>
      <c r="H512" s="296" t="str">
        <f t="shared" si="48"/>
        <v>是</v>
      </c>
      <c r="I512" s="301" t="str">
        <f t="shared" si="45"/>
        <v>否</v>
      </c>
      <c r="J512" s="286" t="str">
        <f t="shared" si="46"/>
        <v>否</v>
      </c>
      <c r="K512" s="372" t="str">
        <f t="shared" si="47"/>
        <v/>
      </c>
    </row>
    <row r="513" ht="36" hidden="1" customHeight="1" spans="1:11">
      <c r="A513" s="297">
        <v>2070110</v>
      </c>
      <c r="B513" s="298" t="s">
        <v>436</v>
      </c>
      <c r="C513" s="299">
        <v>0</v>
      </c>
      <c r="D513" s="299"/>
      <c r="E513" s="299"/>
      <c r="F513" s="260" t="str">
        <f t="shared" si="43"/>
        <v/>
      </c>
      <c r="G513" s="260" t="str">
        <f t="shared" si="44"/>
        <v/>
      </c>
      <c r="H513" s="296" t="str">
        <f t="shared" si="48"/>
        <v>否</v>
      </c>
      <c r="I513" s="301" t="str">
        <f t="shared" si="45"/>
        <v>否</v>
      </c>
      <c r="J513" s="286" t="str">
        <f t="shared" si="46"/>
        <v>否</v>
      </c>
      <c r="K513" s="286" t="str">
        <f t="shared" si="47"/>
        <v/>
      </c>
    </row>
    <row r="514" ht="35.1" customHeight="1" spans="1:11">
      <c r="A514" s="297">
        <v>2070111</v>
      </c>
      <c r="B514" s="298" t="s">
        <v>437</v>
      </c>
      <c r="C514" s="299">
        <v>1004</v>
      </c>
      <c r="D514" s="299">
        <v>1103</v>
      </c>
      <c r="E514" s="300">
        <v>71</v>
      </c>
      <c r="F514" s="260">
        <f t="shared" si="43"/>
        <v>0.0707171314741036</v>
      </c>
      <c r="G514" s="260">
        <f t="shared" si="44"/>
        <v>0.0643699002719855</v>
      </c>
      <c r="H514" s="296" t="str">
        <f t="shared" si="48"/>
        <v>是</v>
      </c>
      <c r="I514" s="301" t="str">
        <f t="shared" si="45"/>
        <v>否</v>
      </c>
      <c r="J514" s="286" t="str">
        <f t="shared" si="46"/>
        <v>否</v>
      </c>
      <c r="K514" s="372" t="str">
        <f t="shared" si="47"/>
        <v/>
      </c>
    </row>
    <row r="515" ht="35.1" customHeight="1" spans="1:11">
      <c r="A515" s="297">
        <v>2070112</v>
      </c>
      <c r="B515" s="298" t="s">
        <v>438</v>
      </c>
      <c r="C515" s="299">
        <v>19</v>
      </c>
      <c r="D515" s="299">
        <v>19</v>
      </c>
      <c r="E515" s="300">
        <v>18</v>
      </c>
      <c r="F515" s="260">
        <f t="shared" si="43"/>
        <v>0.947368421052632</v>
      </c>
      <c r="G515" s="260">
        <f t="shared" si="44"/>
        <v>0.947368421052632</v>
      </c>
      <c r="H515" s="296" t="str">
        <f t="shared" si="48"/>
        <v>是</v>
      </c>
      <c r="I515" s="301" t="str">
        <f t="shared" si="45"/>
        <v>否</v>
      </c>
      <c r="J515" s="286" t="str">
        <f t="shared" si="46"/>
        <v>否</v>
      </c>
      <c r="K515" s="372" t="str">
        <f t="shared" si="47"/>
        <v/>
      </c>
    </row>
    <row r="516" ht="35.1" customHeight="1" spans="1:11">
      <c r="A516" s="297">
        <v>2070199</v>
      </c>
      <c r="B516" s="298" t="s">
        <v>439</v>
      </c>
      <c r="C516" s="303">
        <v>3194</v>
      </c>
      <c r="D516" s="303">
        <v>3374</v>
      </c>
      <c r="E516" s="304">
        <v>2917</v>
      </c>
      <c r="F516" s="212">
        <f t="shared" si="43"/>
        <v>0.913274890419537</v>
      </c>
      <c r="G516" s="212">
        <f t="shared" si="44"/>
        <v>0.864552459988145</v>
      </c>
      <c r="H516" s="296" t="str">
        <f t="shared" si="48"/>
        <v>是</v>
      </c>
      <c r="I516" s="301" t="str">
        <f t="shared" si="45"/>
        <v>否</v>
      </c>
      <c r="J516" s="286" t="str">
        <f t="shared" si="46"/>
        <v>否</v>
      </c>
      <c r="K516" s="372" t="str">
        <f t="shared" si="47"/>
        <v/>
      </c>
    </row>
    <row r="517" ht="35.1" customHeight="1" spans="1:11">
      <c r="A517" s="292">
        <v>20702</v>
      </c>
      <c r="B517" s="298" t="s">
        <v>440</v>
      </c>
      <c r="C517" s="300">
        <f>SUM(C518:C524)</f>
        <v>3031</v>
      </c>
      <c r="D517" s="300">
        <f>SUM(D518:D524)</f>
        <v>3251</v>
      </c>
      <c r="E517" s="300">
        <f>SUM(E518:E524)</f>
        <v>1529</v>
      </c>
      <c r="F517" s="260">
        <f t="shared" ref="F517:F580" si="49">IF(C517&lt;&gt;0,E517/C517,"")</f>
        <v>0.504453975585615</v>
      </c>
      <c r="G517" s="260">
        <f t="shared" ref="G517:G580" si="50">IF(D517&lt;&gt;0,E517/D517,"")</f>
        <v>0.470316825592126</v>
      </c>
      <c r="H517" s="296" t="str">
        <f t="shared" si="48"/>
        <v>是</v>
      </c>
      <c r="I517" s="301" t="str">
        <f t="shared" si="45"/>
        <v>是</v>
      </c>
      <c r="J517" s="286" t="str">
        <f t="shared" si="46"/>
        <v>否</v>
      </c>
      <c r="K517" s="372" t="str">
        <f t="shared" si="47"/>
        <v/>
      </c>
    </row>
    <row r="518" ht="35.1" customHeight="1" spans="1:11">
      <c r="A518" s="297">
        <v>2070201</v>
      </c>
      <c r="B518" s="298" t="s">
        <v>95</v>
      </c>
      <c r="C518" s="299">
        <v>166</v>
      </c>
      <c r="D518" s="299">
        <v>195</v>
      </c>
      <c r="E518" s="300">
        <v>198</v>
      </c>
      <c r="F518" s="260">
        <f t="shared" si="49"/>
        <v>1.19277108433735</v>
      </c>
      <c r="G518" s="260">
        <f t="shared" si="50"/>
        <v>1.01538461538462</v>
      </c>
      <c r="H518" s="296" t="str">
        <f t="shared" si="48"/>
        <v>是</v>
      </c>
      <c r="I518" s="301" t="str">
        <f t="shared" ref="I518:I581" si="51">IF(LEN(A518)&lt;=5,"是","否")</f>
        <v>否</v>
      </c>
      <c r="J518" s="286" t="str">
        <f t="shared" ref="J518:J581" si="52">IF(LEN(A518)=3,"是","否")</f>
        <v>否</v>
      </c>
      <c r="K518" s="372" t="str">
        <f t="shared" ref="K518:K581" si="53">IF(J518="是",1,"")</f>
        <v/>
      </c>
    </row>
    <row r="519" customFormat="1" ht="36" hidden="1" customHeight="1" spans="1:11">
      <c r="A519" s="297">
        <v>2070202</v>
      </c>
      <c r="B519" s="302" t="s">
        <v>96</v>
      </c>
      <c r="C519" s="299">
        <v>0</v>
      </c>
      <c r="D519" s="299"/>
      <c r="E519" s="299">
        <v>0</v>
      </c>
      <c r="F519" s="260" t="str">
        <f t="shared" si="49"/>
        <v/>
      </c>
      <c r="G519" s="260" t="str">
        <f t="shared" si="50"/>
        <v/>
      </c>
      <c r="H519" s="296" t="str">
        <f t="shared" si="48"/>
        <v>否</v>
      </c>
      <c r="I519" s="301" t="str">
        <f t="shared" si="51"/>
        <v>否</v>
      </c>
      <c r="J519" s="286" t="str">
        <f t="shared" si="52"/>
        <v>否</v>
      </c>
      <c r="K519" s="286" t="str">
        <f t="shared" si="53"/>
        <v/>
      </c>
    </row>
    <row r="520" ht="36" hidden="1" customHeight="1" spans="1:11">
      <c r="A520" s="297">
        <v>2070203</v>
      </c>
      <c r="B520" s="298" t="s">
        <v>97</v>
      </c>
      <c r="C520" s="299">
        <v>0</v>
      </c>
      <c r="D520" s="299"/>
      <c r="E520" s="299">
        <v>0</v>
      </c>
      <c r="F520" s="260" t="str">
        <f t="shared" si="49"/>
        <v/>
      </c>
      <c r="G520" s="373" t="str">
        <f t="shared" si="50"/>
        <v/>
      </c>
      <c r="H520" s="296" t="str">
        <f t="shared" si="48"/>
        <v>否</v>
      </c>
      <c r="I520" s="301" t="str">
        <f t="shared" si="51"/>
        <v>否</v>
      </c>
      <c r="J520" s="286" t="str">
        <f t="shared" si="52"/>
        <v>否</v>
      </c>
      <c r="K520" s="286" t="str">
        <f t="shared" si="53"/>
        <v/>
      </c>
    </row>
    <row r="521" ht="35.1" customHeight="1" spans="1:11">
      <c r="A521" s="297">
        <v>2070204</v>
      </c>
      <c r="B521" s="298" t="s">
        <v>441</v>
      </c>
      <c r="C521" s="299">
        <v>1489</v>
      </c>
      <c r="D521" s="299">
        <v>1506</v>
      </c>
      <c r="E521" s="300">
        <v>1011</v>
      </c>
      <c r="F521" s="260">
        <f t="shared" si="49"/>
        <v>0.67897918065816</v>
      </c>
      <c r="G521" s="260">
        <f t="shared" si="50"/>
        <v>0.671314741035857</v>
      </c>
      <c r="H521" s="296" t="str">
        <f t="shared" si="48"/>
        <v>是</v>
      </c>
      <c r="I521" s="301" t="str">
        <f t="shared" si="51"/>
        <v>否</v>
      </c>
      <c r="J521" s="286" t="str">
        <f t="shared" si="52"/>
        <v>否</v>
      </c>
      <c r="K521" s="372" t="str">
        <f t="shared" si="53"/>
        <v/>
      </c>
    </row>
    <row r="522" ht="35.1" customHeight="1" spans="1:11">
      <c r="A522" s="297">
        <v>2070205</v>
      </c>
      <c r="B522" s="298" t="s">
        <v>442</v>
      </c>
      <c r="C522" s="299">
        <v>1200</v>
      </c>
      <c r="D522" s="299">
        <v>1400</v>
      </c>
      <c r="E522" s="300">
        <v>250</v>
      </c>
      <c r="F522" s="260">
        <f t="shared" si="49"/>
        <v>0.208333333333333</v>
      </c>
      <c r="G522" s="260">
        <f t="shared" si="50"/>
        <v>0.178571428571429</v>
      </c>
      <c r="H522" s="296" t="str">
        <f t="shared" si="48"/>
        <v>是</v>
      </c>
      <c r="I522" s="301" t="str">
        <f t="shared" si="51"/>
        <v>否</v>
      </c>
      <c r="J522" s="286" t="str">
        <f t="shared" si="52"/>
        <v>否</v>
      </c>
      <c r="K522" s="372" t="str">
        <f t="shared" si="53"/>
        <v/>
      </c>
    </row>
    <row r="523" ht="36" hidden="1" customHeight="1" spans="1:11">
      <c r="A523" s="297">
        <v>2070206</v>
      </c>
      <c r="B523" s="298" t="s">
        <v>443</v>
      </c>
      <c r="C523" s="299">
        <v>0</v>
      </c>
      <c r="D523" s="299"/>
      <c r="E523" s="299">
        <v>0</v>
      </c>
      <c r="F523" s="260" t="str">
        <f t="shared" si="49"/>
        <v/>
      </c>
      <c r="G523" s="260" t="str">
        <f t="shared" si="50"/>
        <v/>
      </c>
      <c r="H523" s="296" t="str">
        <f t="shared" si="48"/>
        <v>否</v>
      </c>
      <c r="I523" s="301" t="str">
        <f t="shared" si="51"/>
        <v>否</v>
      </c>
      <c r="J523" s="286" t="str">
        <f t="shared" si="52"/>
        <v>否</v>
      </c>
      <c r="K523" s="286" t="str">
        <f t="shared" si="53"/>
        <v/>
      </c>
    </row>
    <row r="524" ht="35.1" customHeight="1" spans="1:11">
      <c r="A524" s="297">
        <v>2070299</v>
      </c>
      <c r="B524" s="298" t="s">
        <v>444</v>
      </c>
      <c r="C524" s="303">
        <v>176</v>
      </c>
      <c r="D524" s="303">
        <v>150</v>
      </c>
      <c r="E524" s="304">
        <v>70</v>
      </c>
      <c r="F524" s="212">
        <f t="shared" si="49"/>
        <v>0.397727272727273</v>
      </c>
      <c r="G524" s="212">
        <f t="shared" si="50"/>
        <v>0.466666666666667</v>
      </c>
      <c r="H524" s="296" t="str">
        <f t="shared" si="48"/>
        <v>是</v>
      </c>
      <c r="I524" s="301" t="str">
        <f t="shared" si="51"/>
        <v>否</v>
      </c>
      <c r="J524" s="286" t="str">
        <f t="shared" si="52"/>
        <v>否</v>
      </c>
      <c r="K524" s="372" t="str">
        <f t="shared" si="53"/>
        <v/>
      </c>
    </row>
    <row r="525" ht="35.1" customHeight="1" spans="1:11">
      <c r="A525" s="292">
        <v>20703</v>
      </c>
      <c r="B525" s="298" t="s">
        <v>445</v>
      </c>
      <c r="C525" s="300">
        <f>SUM(C526:C535)</f>
        <v>942</v>
      </c>
      <c r="D525" s="300">
        <f>SUM(D526:D535)</f>
        <v>2009</v>
      </c>
      <c r="E525" s="300">
        <f>SUM(E526:E535)</f>
        <v>2240</v>
      </c>
      <c r="F525" s="260">
        <f t="shared" si="49"/>
        <v>2.37791932059448</v>
      </c>
      <c r="G525" s="260">
        <f t="shared" si="50"/>
        <v>1.11498257839721</v>
      </c>
      <c r="H525" s="296" t="str">
        <f t="shared" si="48"/>
        <v>是</v>
      </c>
      <c r="I525" s="301" t="str">
        <f t="shared" si="51"/>
        <v>是</v>
      </c>
      <c r="J525" s="286" t="str">
        <f t="shared" si="52"/>
        <v>否</v>
      </c>
      <c r="K525" s="372" t="str">
        <f t="shared" si="53"/>
        <v/>
      </c>
    </row>
    <row r="526" ht="35.1" customHeight="1" spans="1:11">
      <c r="A526" s="297">
        <v>2070301</v>
      </c>
      <c r="B526" s="298" t="s">
        <v>95</v>
      </c>
      <c r="C526" s="299">
        <v>26</v>
      </c>
      <c r="D526" s="299">
        <v>93</v>
      </c>
      <c r="E526" s="300">
        <v>97</v>
      </c>
      <c r="F526" s="260">
        <f t="shared" si="49"/>
        <v>3.73076923076923</v>
      </c>
      <c r="G526" s="260">
        <f t="shared" si="50"/>
        <v>1.04301075268817</v>
      </c>
      <c r="H526" s="296" t="str">
        <f t="shared" si="48"/>
        <v>是</v>
      </c>
      <c r="I526" s="301" t="str">
        <f t="shared" si="51"/>
        <v>否</v>
      </c>
      <c r="J526" s="286" t="str">
        <f t="shared" si="52"/>
        <v>否</v>
      </c>
      <c r="K526" s="372" t="str">
        <f t="shared" si="53"/>
        <v/>
      </c>
    </row>
    <row r="527" ht="36" hidden="1" customHeight="1" spans="1:11">
      <c r="A527" s="297">
        <v>2070302</v>
      </c>
      <c r="B527" s="298" t="s">
        <v>96</v>
      </c>
      <c r="C527" s="299">
        <v>0</v>
      </c>
      <c r="D527" s="299"/>
      <c r="E527" s="299">
        <v>0</v>
      </c>
      <c r="F527" s="260" t="str">
        <f t="shared" si="49"/>
        <v/>
      </c>
      <c r="G527" s="260" t="str">
        <f t="shared" si="50"/>
        <v/>
      </c>
      <c r="H527" s="296" t="str">
        <f t="shared" si="48"/>
        <v>否</v>
      </c>
      <c r="I527" s="301" t="str">
        <f t="shared" si="51"/>
        <v>否</v>
      </c>
      <c r="J527" s="286" t="str">
        <f t="shared" si="52"/>
        <v>否</v>
      </c>
      <c r="K527" s="286" t="str">
        <f t="shared" si="53"/>
        <v/>
      </c>
    </row>
    <row r="528" ht="36" hidden="1" customHeight="1" spans="1:11">
      <c r="A528" s="297">
        <v>2070303</v>
      </c>
      <c r="B528" s="298" t="s">
        <v>97</v>
      </c>
      <c r="C528" s="299">
        <v>0</v>
      </c>
      <c r="D528" s="299"/>
      <c r="E528" s="299">
        <v>0</v>
      </c>
      <c r="F528" s="260" t="str">
        <f t="shared" si="49"/>
        <v/>
      </c>
      <c r="G528" s="260" t="str">
        <f t="shared" si="50"/>
        <v/>
      </c>
      <c r="H528" s="296" t="str">
        <f t="shared" si="48"/>
        <v>否</v>
      </c>
      <c r="I528" s="301" t="str">
        <f t="shared" si="51"/>
        <v>否</v>
      </c>
      <c r="J528" s="286" t="str">
        <f t="shared" si="52"/>
        <v>否</v>
      </c>
      <c r="K528" s="286" t="str">
        <f t="shared" si="53"/>
        <v/>
      </c>
    </row>
    <row r="529" ht="35.1" customHeight="1" spans="1:11">
      <c r="A529" s="297">
        <v>2070304</v>
      </c>
      <c r="B529" s="298" t="s">
        <v>446</v>
      </c>
      <c r="C529" s="299">
        <v>6</v>
      </c>
      <c r="D529" s="299">
        <v>52</v>
      </c>
      <c r="E529" s="300">
        <v>44</v>
      </c>
      <c r="F529" s="260">
        <f t="shared" si="49"/>
        <v>7.33333333333333</v>
      </c>
      <c r="G529" s="260">
        <f t="shared" si="50"/>
        <v>0.846153846153846</v>
      </c>
      <c r="H529" s="296" t="str">
        <f t="shared" si="48"/>
        <v>是</v>
      </c>
      <c r="I529" s="301" t="str">
        <f t="shared" si="51"/>
        <v>否</v>
      </c>
      <c r="J529" s="286" t="str">
        <f t="shared" si="52"/>
        <v>否</v>
      </c>
      <c r="K529" s="372" t="str">
        <f t="shared" si="53"/>
        <v/>
      </c>
    </row>
    <row r="530" ht="35.1" customHeight="1" spans="1:11">
      <c r="A530" s="297">
        <v>2070305</v>
      </c>
      <c r="B530" s="298" t="s">
        <v>447</v>
      </c>
      <c r="C530" s="299">
        <v>25</v>
      </c>
      <c r="D530" s="299">
        <v>25</v>
      </c>
      <c r="E530" s="300">
        <v>520</v>
      </c>
      <c r="F530" s="260">
        <f t="shared" si="49"/>
        <v>20.8</v>
      </c>
      <c r="G530" s="260">
        <f t="shared" si="50"/>
        <v>20.8</v>
      </c>
      <c r="H530" s="296" t="str">
        <f t="shared" si="48"/>
        <v>是</v>
      </c>
      <c r="I530" s="301" t="str">
        <f t="shared" si="51"/>
        <v>否</v>
      </c>
      <c r="J530" s="286" t="str">
        <f t="shared" si="52"/>
        <v>否</v>
      </c>
      <c r="K530" s="372" t="str">
        <f t="shared" si="53"/>
        <v/>
      </c>
    </row>
    <row r="531" ht="35.1" customHeight="1" spans="1:11">
      <c r="A531" s="297">
        <v>2070306</v>
      </c>
      <c r="B531" s="298" t="s">
        <v>448</v>
      </c>
      <c r="C531" s="299">
        <v>4</v>
      </c>
      <c r="D531" s="299"/>
      <c r="E531" s="300">
        <v>0</v>
      </c>
      <c r="F531" s="260">
        <f t="shared" si="49"/>
        <v>0</v>
      </c>
      <c r="G531" s="260" t="str">
        <f t="shared" si="50"/>
        <v/>
      </c>
      <c r="H531" s="296" t="str">
        <f t="shared" si="48"/>
        <v>是</v>
      </c>
      <c r="I531" s="301" t="str">
        <f t="shared" si="51"/>
        <v>否</v>
      </c>
      <c r="J531" s="286" t="str">
        <f t="shared" si="52"/>
        <v>否</v>
      </c>
      <c r="K531" s="372" t="str">
        <f t="shared" si="53"/>
        <v/>
      </c>
    </row>
    <row r="532" ht="35.1" customHeight="1" spans="1:11">
      <c r="A532" s="297">
        <v>2070307</v>
      </c>
      <c r="B532" s="298" t="s">
        <v>449</v>
      </c>
      <c r="C532" s="299">
        <v>704</v>
      </c>
      <c r="D532" s="299">
        <v>667</v>
      </c>
      <c r="E532" s="300">
        <v>1126</v>
      </c>
      <c r="F532" s="260">
        <f t="shared" si="49"/>
        <v>1.59943181818182</v>
      </c>
      <c r="G532" s="260">
        <f t="shared" si="50"/>
        <v>1.68815592203898</v>
      </c>
      <c r="H532" s="296" t="str">
        <f t="shared" si="48"/>
        <v>是</v>
      </c>
      <c r="I532" s="301" t="str">
        <f t="shared" si="51"/>
        <v>否</v>
      </c>
      <c r="J532" s="286" t="str">
        <f t="shared" si="52"/>
        <v>否</v>
      </c>
      <c r="K532" s="372" t="str">
        <f t="shared" si="53"/>
        <v/>
      </c>
    </row>
    <row r="533" ht="35.1" customHeight="1" spans="1:11">
      <c r="A533" s="297">
        <v>2070308</v>
      </c>
      <c r="B533" s="298" t="s">
        <v>450</v>
      </c>
      <c r="C533" s="299">
        <v>177</v>
      </c>
      <c r="D533" s="299">
        <v>172</v>
      </c>
      <c r="E533" s="300">
        <v>453</v>
      </c>
      <c r="F533" s="260">
        <f t="shared" si="49"/>
        <v>2.5593220338983</v>
      </c>
      <c r="G533" s="260">
        <f t="shared" si="50"/>
        <v>2.63372093023256</v>
      </c>
      <c r="H533" s="296" t="str">
        <f t="shared" si="48"/>
        <v>是</v>
      </c>
      <c r="I533" s="301" t="str">
        <f t="shared" si="51"/>
        <v>否</v>
      </c>
      <c r="J533" s="286" t="str">
        <f t="shared" si="52"/>
        <v>否</v>
      </c>
      <c r="K533" s="372" t="str">
        <f t="shared" si="53"/>
        <v/>
      </c>
    </row>
    <row r="534" ht="36" hidden="1" customHeight="1" spans="1:11">
      <c r="A534" s="297">
        <v>2070309</v>
      </c>
      <c r="B534" s="298" t="s">
        <v>451</v>
      </c>
      <c r="C534" s="299">
        <v>0</v>
      </c>
      <c r="D534" s="299"/>
      <c r="E534" s="299">
        <v>0</v>
      </c>
      <c r="F534" s="260" t="str">
        <f t="shared" si="49"/>
        <v/>
      </c>
      <c r="G534" s="260" t="str">
        <f t="shared" si="50"/>
        <v/>
      </c>
      <c r="H534" s="296" t="str">
        <f t="shared" si="48"/>
        <v>否</v>
      </c>
      <c r="I534" s="301" t="str">
        <f t="shared" si="51"/>
        <v>否</v>
      </c>
      <c r="J534" s="286" t="str">
        <f t="shared" si="52"/>
        <v>否</v>
      </c>
      <c r="K534" s="286" t="str">
        <f t="shared" si="53"/>
        <v/>
      </c>
    </row>
    <row r="535" ht="35.1" customHeight="1" spans="1:11">
      <c r="A535" s="297">
        <v>2070399</v>
      </c>
      <c r="B535" s="298" t="s">
        <v>452</v>
      </c>
      <c r="C535" s="303">
        <v>0</v>
      </c>
      <c r="D535" s="303">
        <v>1000</v>
      </c>
      <c r="E535" s="304">
        <v>0</v>
      </c>
      <c r="F535" s="212" t="str">
        <f t="shared" si="49"/>
        <v/>
      </c>
      <c r="G535" s="212">
        <f t="shared" si="50"/>
        <v>0</v>
      </c>
      <c r="H535" s="296" t="str">
        <f t="shared" si="48"/>
        <v>是</v>
      </c>
      <c r="I535" s="301" t="str">
        <f t="shared" si="51"/>
        <v>否</v>
      </c>
      <c r="J535" s="286" t="str">
        <f t="shared" si="52"/>
        <v>否</v>
      </c>
      <c r="K535" s="372" t="str">
        <f t="shared" si="53"/>
        <v/>
      </c>
    </row>
    <row r="536" ht="35.1" customHeight="1" spans="1:11">
      <c r="A536" s="292">
        <v>20704</v>
      </c>
      <c r="B536" s="298" t="s">
        <v>453</v>
      </c>
      <c r="C536" s="300">
        <f>SUM(C537:C546)</f>
        <v>5603</v>
      </c>
      <c r="D536" s="300">
        <f>SUM(D537:D546)</f>
        <v>7319</v>
      </c>
      <c r="E536" s="300">
        <f>SUM(E537:E546)</f>
        <v>6355</v>
      </c>
      <c r="F536" s="260">
        <f t="shared" si="49"/>
        <v>1.1342138140282</v>
      </c>
      <c r="G536" s="260">
        <f t="shared" si="50"/>
        <v>0.868288017488728</v>
      </c>
      <c r="H536" s="296" t="str">
        <f t="shared" si="48"/>
        <v>是</v>
      </c>
      <c r="I536" s="301" t="str">
        <f t="shared" si="51"/>
        <v>是</v>
      </c>
      <c r="J536" s="286" t="str">
        <f t="shared" si="52"/>
        <v>否</v>
      </c>
      <c r="K536" s="372" t="str">
        <f t="shared" si="53"/>
        <v/>
      </c>
    </row>
    <row r="537" ht="35.1" customHeight="1" spans="1:11">
      <c r="A537" s="297">
        <v>2070401</v>
      </c>
      <c r="B537" s="298" t="s">
        <v>95</v>
      </c>
      <c r="C537" s="299">
        <v>2119</v>
      </c>
      <c r="D537" s="299">
        <v>2518</v>
      </c>
      <c r="E537" s="300">
        <v>2585</v>
      </c>
      <c r="F537" s="260">
        <f t="shared" si="49"/>
        <v>1.21991505427088</v>
      </c>
      <c r="G537" s="260">
        <f t="shared" si="50"/>
        <v>1.02660841938046</v>
      </c>
      <c r="H537" s="296" t="str">
        <f t="shared" si="48"/>
        <v>是</v>
      </c>
      <c r="I537" s="301" t="str">
        <f t="shared" si="51"/>
        <v>否</v>
      </c>
      <c r="J537" s="286" t="str">
        <f t="shared" si="52"/>
        <v>否</v>
      </c>
      <c r="K537" s="372" t="str">
        <f t="shared" si="53"/>
        <v/>
      </c>
    </row>
    <row r="538" ht="36" hidden="1" customHeight="1" spans="1:11">
      <c r="A538" s="297">
        <v>2070402</v>
      </c>
      <c r="B538" s="298" t="s">
        <v>96</v>
      </c>
      <c r="C538" s="299">
        <v>0</v>
      </c>
      <c r="D538" s="299"/>
      <c r="E538" s="299">
        <v>0</v>
      </c>
      <c r="F538" s="260" t="str">
        <f t="shared" si="49"/>
        <v/>
      </c>
      <c r="G538" s="260" t="str">
        <f t="shared" si="50"/>
        <v/>
      </c>
      <c r="H538" s="296" t="str">
        <f t="shared" si="48"/>
        <v>否</v>
      </c>
      <c r="I538" s="301" t="str">
        <f t="shared" si="51"/>
        <v>否</v>
      </c>
      <c r="J538" s="286" t="str">
        <f t="shared" si="52"/>
        <v>否</v>
      </c>
      <c r="K538" s="286" t="str">
        <f t="shared" si="53"/>
        <v/>
      </c>
    </row>
    <row r="539" ht="36" hidden="1" customHeight="1" spans="1:11">
      <c r="A539" s="297">
        <v>2070403</v>
      </c>
      <c r="B539" s="298" t="s">
        <v>97</v>
      </c>
      <c r="C539" s="299">
        <v>0</v>
      </c>
      <c r="D539" s="299"/>
      <c r="E539" s="299">
        <v>0</v>
      </c>
      <c r="F539" s="260" t="str">
        <f t="shared" si="49"/>
        <v/>
      </c>
      <c r="G539" s="260" t="str">
        <f t="shared" si="50"/>
        <v/>
      </c>
      <c r="H539" s="296" t="str">
        <f t="shared" si="48"/>
        <v>否</v>
      </c>
      <c r="I539" s="301" t="str">
        <f t="shared" si="51"/>
        <v>否</v>
      </c>
      <c r="J539" s="286" t="str">
        <f t="shared" si="52"/>
        <v>否</v>
      </c>
      <c r="K539" s="286" t="str">
        <f t="shared" si="53"/>
        <v/>
      </c>
    </row>
    <row r="540" ht="35.1" customHeight="1" spans="1:11">
      <c r="A540" s="297">
        <v>2070404</v>
      </c>
      <c r="B540" s="298" t="s">
        <v>454</v>
      </c>
      <c r="C540" s="299">
        <v>532</v>
      </c>
      <c r="D540" s="299">
        <v>566</v>
      </c>
      <c r="E540" s="300">
        <v>396</v>
      </c>
      <c r="F540" s="260">
        <f t="shared" si="49"/>
        <v>0.744360902255639</v>
      </c>
      <c r="G540" s="260">
        <f t="shared" si="50"/>
        <v>0.699646643109541</v>
      </c>
      <c r="H540" s="296" t="str">
        <f t="shared" si="48"/>
        <v>是</v>
      </c>
      <c r="I540" s="301" t="str">
        <f t="shared" si="51"/>
        <v>否</v>
      </c>
      <c r="J540" s="286" t="str">
        <f t="shared" si="52"/>
        <v>否</v>
      </c>
      <c r="K540" s="372" t="str">
        <f t="shared" si="53"/>
        <v/>
      </c>
    </row>
    <row r="541" ht="35.1" customHeight="1" spans="1:11">
      <c r="A541" s="297">
        <v>2070405</v>
      </c>
      <c r="B541" s="298" t="s">
        <v>455</v>
      </c>
      <c r="C541" s="299">
        <v>534</v>
      </c>
      <c r="D541" s="299">
        <v>1007</v>
      </c>
      <c r="E541" s="300">
        <v>979</v>
      </c>
      <c r="F541" s="260">
        <f t="shared" si="49"/>
        <v>1.83333333333333</v>
      </c>
      <c r="G541" s="260">
        <f t="shared" si="50"/>
        <v>0.972194637537239</v>
      </c>
      <c r="H541" s="296" t="str">
        <f t="shared" si="48"/>
        <v>是</v>
      </c>
      <c r="I541" s="301" t="str">
        <f t="shared" si="51"/>
        <v>否</v>
      </c>
      <c r="J541" s="286" t="str">
        <f t="shared" si="52"/>
        <v>否</v>
      </c>
      <c r="K541" s="372" t="str">
        <f t="shared" si="53"/>
        <v/>
      </c>
    </row>
    <row r="542" ht="35.1" customHeight="1" spans="1:11">
      <c r="A542" s="297">
        <v>2070406</v>
      </c>
      <c r="B542" s="298" t="s">
        <v>456</v>
      </c>
      <c r="C542" s="299">
        <v>251</v>
      </c>
      <c r="D542" s="299">
        <v>287</v>
      </c>
      <c r="E542" s="300">
        <v>286</v>
      </c>
      <c r="F542" s="260">
        <f t="shared" si="49"/>
        <v>1.1394422310757</v>
      </c>
      <c r="G542" s="260">
        <f t="shared" si="50"/>
        <v>0.996515679442509</v>
      </c>
      <c r="H542" s="296" t="str">
        <f t="shared" si="48"/>
        <v>是</v>
      </c>
      <c r="I542" s="301" t="str">
        <f t="shared" si="51"/>
        <v>否</v>
      </c>
      <c r="J542" s="286" t="str">
        <f t="shared" si="52"/>
        <v>否</v>
      </c>
      <c r="K542" s="372" t="str">
        <f t="shared" si="53"/>
        <v/>
      </c>
    </row>
    <row r="543" ht="36" hidden="1" customHeight="1" spans="1:11">
      <c r="A543" s="297">
        <v>2070407</v>
      </c>
      <c r="B543" s="298" t="s">
        <v>457</v>
      </c>
      <c r="C543" s="299">
        <v>0</v>
      </c>
      <c r="D543" s="299"/>
      <c r="E543" s="299"/>
      <c r="F543" s="260" t="str">
        <f t="shared" si="49"/>
        <v/>
      </c>
      <c r="G543" s="260" t="str">
        <f t="shared" si="50"/>
        <v/>
      </c>
      <c r="H543" s="296" t="str">
        <f t="shared" si="48"/>
        <v>否</v>
      </c>
      <c r="I543" s="301" t="str">
        <f t="shared" si="51"/>
        <v>否</v>
      </c>
      <c r="J543" s="286" t="str">
        <f t="shared" si="52"/>
        <v>否</v>
      </c>
      <c r="K543" s="286" t="str">
        <f t="shared" si="53"/>
        <v/>
      </c>
    </row>
    <row r="544" ht="35.1" customHeight="1" spans="1:11">
      <c r="A544" s="297">
        <v>2070408</v>
      </c>
      <c r="B544" s="298" t="s">
        <v>458</v>
      </c>
      <c r="C544" s="299">
        <v>596</v>
      </c>
      <c r="D544" s="299">
        <v>680</v>
      </c>
      <c r="E544" s="300">
        <v>674</v>
      </c>
      <c r="F544" s="260">
        <f t="shared" si="49"/>
        <v>1.13087248322148</v>
      </c>
      <c r="G544" s="260">
        <f t="shared" si="50"/>
        <v>0.991176470588235</v>
      </c>
      <c r="H544" s="296" t="str">
        <f t="shared" si="48"/>
        <v>是</v>
      </c>
      <c r="I544" s="301" t="str">
        <f t="shared" si="51"/>
        <v>否</v>
      </c>
      <c r="J544" s="286" t="str">
        <f t="shared" si="52"/>
        <v>否</v>
      </c>
      <c r="K544" s="372" t="str">
        <f t="shared" si="53"/>
        <v/>
      </c>
    </row>
    <row r="545" ht="36" hidden="1" customHeight="1" spans="1:11">
      <c r="A545" s="297">
        <v>2070409</v>
      </c>
      <c r="B545" s="298" t="s">
        <v>459</v>
      </c>
      <c r="C545" s="299">
        <v>0</v>
      </c>
      <c r="D545" s="299"/>
      <c r="E545" s="299"/>
      <c r="F545" s="260" t="str">
        <f t="shared" si="49"/>
        <v/>
      </c>
      <c r="G545" s="260" t="str">
        <f t="shared" si="50"/>
        <v/>
      </c>
      <c r="H545" s="296" t="str">
        <f t="shared" si="48"/>
        <v>否</v>
      </c>
      <c r="I545" s="301" t="str">
        <f t="shared" si="51"/>
        <v>否</v>
      </c>
      <c r="J545" s="286" t="str">
        <f t="shared" si="52"/>
        <v>否</v>
      </c>
      <c r="K545" s="286" t="str">
        <f t="shared" si="53"/>
        <v/>
      </c>
    </row>
    <row r="546" ht="35.1" customHeight="1" spans="1:11">
      <c r="A546" s="297">
        <v>2070499</v>
      </c>
      <c r="B546" s="298" t="s">
        <v>460</v>
      </c>
      <c r="C546" s="303">
        <v>1571</v>
      </c>
      <c r="D546" s="303">
        <v>2261</v>
      </c>
      <c r="E546" s="304">
        <v>1435</v>
      </c>
      <c r="F546" s="212">
        <f t="shared" si="49"/>
        <v>0.913430935709739</v>
      </c>
      <c r="G546" s="212">
        <f t="shared" si="50"/>
        <v>0.634674922600619</v>
      </c>
      <c r="H546" s="296" t="str">
        <f t="shared" si="48"/>
        <v>是</v>
      </c>
      <c r="I546" s="301" t="str">
        <f t="shared" si="51"/>
        <v>否</v>
      </c>
      <c r="J546" s="286" t="str">
        <f t="shared" si="52"/>
        <v>否</v>
      </c>
      <c r="K546" s="372" t="str">
        <f t="shared" si="53"/>
        <v/>
      </c>
    </row>
    <row r="547" ht="35.1" customHeight="1" spans="1:11">
      <c r="A547" s="292">
        <v>20799</v>
      </c>
      <c r="B547" s="298" t="s">
        <v>461</v>
      </c>
      <c r="C547" s="300">
        <f>SUM(C548:C550)</f>
        <v>7333</v>
      </c>
      <c r="D547" s="300">
        <f>SUM(D548:D550)</f>
        <v>6468</v>
      </c>
      <c r="E547" s="300">
        <f>SUM(E548:E550)</f>
        <v>3250</v>
      </c>
      <c r="F547" s="260">
        <f t="shared" si="49"/>
        <v>0.443201963725624</v>
      </c>
      <c r="G547" s="260">
        <f t="shared" si="50"/>
        <v>0.502473716759431</v>
      </c>
      <c r="H547" s="296" t="str">
        <f t="shared" si="48"/>
        <v>是</v>
      </c>
      <c r="I547" s="301" t="str">
        <f t="shared" si="51"/>
        <v>是</v>
      </c>
      <c r="J547" s="286" t="str">
        <f t="shared" si="52"/>
        <v>否</v>
      </c>
      <c r="K547" s="372" t="str">
        <f t="shared" si="53"/>
        <v/>
      </c>
    </row>
    <row r="548" ht="35.1" customHeight="1" spans="1:11">
      <c r="A548" s="297">
        <v>2079902</v>
      </c>
      <c r="B548" s="298" t="s">
        <v>462</v>
      </c>
      <c r="C548" s="299">
        <v>226</v>
      </c>
      <c r="D548" s="299">
        <v>253</v>
      </c>
      <c r="E548" s="300">
        <v>300</v>
      </c>
      <c r="F548" s="260">
        <f t="shared" si="49"/>
        <v>1.32743362831858</v>
      </c>
      <c r="G548" s="260">
        <f t="shared" si="50"/>
        <v>1.18577075098814</v>
      </c>
      <c r="H548" s="296" t="str">
        <f t="shared" si="48"/>
        <v>是</v>
      </c>
      <c r="I548" s="301" t="str">
        <f t="shared" si="51"/>
        <v>否</v>
      </c>
      <c r="J548" s="286" t="str">
        <f t="shared" si="52"/>
        <v>否</v>
      </c>
      <c r="K548" s="372" t="str">
        <f t="shared" si="53"/>
        <v/>
      </c>
    </row>
    <row r="549" ht="35.1" customHeight="1" spans="1:11">
      <c r="A549" s="297">
        <v>2079903</v>
      </c>
      <c r="B549" s="298" t="s">
        <v>463</v>
      </c>
      <c r="C549" s="299">
        <v>164</v>
      </c>
      <c r="D549" s="299">
        <v>1092</v>
      </c>
      <c r="E549" s="300">
        <v>146</v>
      </c>
      <c r="F549" s="260">
        <f t="shared" si="49"/>
        <v>0.890243902439024</v>
      </c>
      <c r="G549" s="260">
        <f t="shared" si="50"/>
        <v>0.133699633699634</v>
      </c>
      <c r="H549" s="296" t="str">
        <f t="shared" si="48"/>
        <v>是</v>
      </c>
      <c r="I549" s="301" t="str">
        <f t="shared" si="51"/>
        <v>否</v>
      </c>
      <c r="J549" s="286" t="str">
        <f t="shared" si="52"/>
        <v>否</v>
      </c>
      <c r="K549" s="372" t="str">
        <f t="shared" si="53"/>
        <v/>
      </c>
    </row>
    <row r="550" ht="35.1" customHeight="1" spans="1:11">
      <c r="A550" s="297">
        <v>2079999</v>
      </c>
      <c r="B550" s="298" t="s">
        <v>464</v>
      </c>
      <c r="C550" s="303">
        <v>6943</v>
      </c>
      <c r="D550" s="303">
        <v>5123</v>
      </c>
      <c r="E550" s="304">
        <v>2804</v>
      </c>
      <c r="F550" s="212">
        <f t="shared" si="49"/>
        <v>0.403860002880599</v>
      </c>
      <c r="G550" s="212">
        <f t="shared" si="50"/>
        <v>0.547335545578762</v>
      </c>
      <c r="H550" s="296" t="str">
        <f t="shared" si="48"/>
        <v>是</v>
      </c>
      <c r="I550" s="301" t="str">
        <f t="shared" si="51"/>
        <v>否</v>
      </c>
      <c r="J550" s="286" t="str">
        <f t="shared" si="52"/>
        <v>否</v>
      </c>
      <c r="K550" s="372" t="str">
        <f t="shared" si="53"/>
        <v/>
      </c>
    </row>
    <row r="551" ht="35.1" customHeight="1" spans="1:11">
      <c r="A551" s="292">
        <v>208</v>
      </c>
      <c r="B551" s="293" t="s">
        <v>64</v>
      </c>
      <c r="C551" s="294">
        <f>SUM(C552,C566,C577,C579,C588,C592,C602,C610,C616,C623,C632,C637,C642,C645,C648,C651,C654,C657,C661,C666)</f>
        <v>322607</v>
      </c>
      <c r="D551" s="294">
        <f>SUM(D552,D566,D577,D579,D588,D592,D602,D610,D616,D623,D632,D637,D642,D645,D648,D651,D654,D657,D661,D666)</f>
        <v>358395</v>
      </c>
      <c r="E551" s="294">
        <f>SUM(E552,E566,E577,E579,E588,E592,E602,E610,E616,E623,E632,E637,E642,E645,E648,E651,E654,E657,E661,E666)</f>
        <v>330914</v>
      </c>
      <c r="F551" s="212">
        <f t="shared" si="49"/>
        <v>1.02574959625799</v>
      </c>
      <c r="G551" s="212">
        <f t="shared" si="50"/>
        <v>0.923322032952469</v>
      </c>
      <c r="H551" s="296" t="str">
        <f t="shared" si="48"/>
        <v>是</v>
      </c>
      <c r="I551" s="301" t="str">
        <f t="shared" si="51"/>
        <v>是</v>
      </c>
      <c r="J551" s="286" t="str">
        <f t="shared" si="52"/>
        <v>是</v>
      </c>
      <c r="K551" s="372">
        <f t="shared" si="53"/>
        <v>1</v>
      </c>
    </row>
    <row r="552" ht="35.1" customHeight="1" spans="1:11">
      <c r="A552" s="292">
        <v>20801</v>
      </c>
      <c r="B552" s="298" t="s">
        <v>465</v>
      </c>
      <c r="C552" s="300">
        <f>SUM(C553:C565)</f>
        <v>13533</v>
      </c>
      <c r="D552" s="300">
        <f>SUM(D553:D565)</f>
        <v>15179</v>
      </c>
      <c r="E552" s="300">
        <f>SUM(E553:E565)</f>
        <v>15311</v>
      </c>
      <c r="F552" s="260">
        <f t="shared" si="49"/>
        <v>1.13138254636814</v>
      </c>
      <c r="G552" s="260">
        <f t="shared" si="50"/>
        <v>1.00869622504776</v>
      </c>
      <c r="H552" s="296" t="str">
        <f t="shared" si="48"/>
        <v>是</v>
      </c>
      <c r="I552" s="301" t="str">
        <f t="shared" si="51"/>
        <v>是</v>
      </c>
      <c r="J552" s="286" t="str">
        <f t="shared" si="52"/>
        <v>否</v>
      </c>
      <c r="K552" s="372" t="str">
        <f t="shared" si="53"/>
        <v/>
      </c>
    </row>
    <row r="553" ht="35.1" customHeight="1" spans="1:11">
      <c r="A553" s="297">
        <v>2080101</v>
      </c>
      <c r="B553" s="298" t="s">
        <v>95</v>
      </c>
      <c r="C553" s="299">
        <v>7596</v>
      </c>
      <c r="D553" s="299">
        <v>8581</v>
      </c>
      <c r="E553" s="300">
        <v>8653</v>
      </c>
      <c r="F553" s="260">
        <f t="shared" si="49"/>
        <v>1.13915218536072</v>
      </c>
      <c r="G553" s="260">
        <f t="shared" si="50"/>
        <v>1.00839063046265</v>
      </c>
      <c r="H553" s="296" t="str">
        <f t="shared" si="48"/>
        <v>是</v>
      </c>
      <c r="I553" s="301" t="str">
        <f t="shared" si="51"/>
        <v>否</v>
      </c>
      <c r="J553" s="286" t="str">
        <f t="shared" si="52"/>
        <v>否</v>
      </c>
      <c r="K553" s="372" t="str">
        <f t="shared" si="53"/>
        <v/>
      </c>
    </row>
    <row r="554" ht="35.1" customHeight="1" spans="1:11">
      <c r="A554" s="297">
        <v>2080102</v>
      </c>
      <c r="B554" s="298" t="s">
        <v>96</v>
      </c>
      <c r="C554" s="299">
        <v>149</v>
      </c>
      <c r="D554" s="299">
        <v>149</v>
      </c>
      <c r="E554" s="300">
        <v>208</v>
      </c>
      <c r="F554" s="260">
        <f t="shared" si="49"/>
        <v>1.39597315436242</v>
      </c>
      <c r="G554" s="260">
        <f t="shared" si="50"/>
        <v>1.39597315436242</v>
      </c>
      <c r="H554" s="296" t="str">
        <f t="shared" si="48"/>
        <v>是</v>
      </c>
      <c r="I554" s="301" t="str">
        <f t="shared" si="51"/>
        <v>否</v>
      </c>
      <c r="J554" s="286" t="str">
        <f t="shared" si="52"/>
        <v>否</v>
      </c>
      <c r="K554" s="372" t="str">
        <f t="shared" si="53"/>
        <v/>
      </c>
    </row>
    <row r="555" ht="36" hidden="1" customHeight="1" spans="1:11">
      <c r="A555" s="297">
        <v>2080103</v>
      </c>
      <c r="B555" s="298" t="s">
        <v>97</v>
      </c>
      <c r="C555" s="299">
        <v>0</v>
      </c>
      <c r="D555" s="299"/>
      <c r="E555" s="299">
        <v>0</v>
      </c>
      <c r="F555" s="260" t="str">
        <f t="shared" si="49"/>
        <v/>
      </c>
      <c r="G555" s="260" t="str">
        <f t="shared" si="50"/>
        <v/>
      </c>
      <c r="H555" s="296" t="str">
        <f t="shared" si="48"/>
        <v>否</v>
      </c>
      <c r="I555" s="301" t="str">
        <f t="shared" si="51"/>
        <v>否</v>
      </c>
      <c r="J555" s="286" t="str">
        <f t="shared" si="52"/>
        <v>否</v>
      </c>
      <c r="K555" s="286" t="str">
        <f t="shared" si="53"/>
        <v/>
      </c>
    </row>
    <row r="556" ht="35.1" customHeight="1" spans="1:11">
      <c r="A556" s="297">
        <v>2080104</v>
      </c>
      <c r="B556" s="298" t="s">
        <v>466</v>
      </c>
      <c r="C556" s="299">
        <v>0</v>
      </c>
      <c r="D556" s="299"/>
      <c r="E556" s="300">
        <v>50</v>
      </c>
      <c r="F556" s="260" t="str">
        <f t="shared" si="49"/>
        <v/>
      </c>
      <c r="G556" s="260" t="str">
        <f t="shared" si="50"/>
        <v/>
      </c>
      <c r="H556" s="296" t="str">
        <f t="shared" si="48"/>
        <v>是</v>
      </c>
      <c r="I556" s="301" t="str">
        <f t="shared" si="51"/>
        <v>否</v>
      </c>
      <c r="J556" s="286" t="str">
        <f t="shared" si="52"/>
        <v>否</v>
      </c>
      <c r="K556" s="372" t="str">
        <f t="shared" si="53"/>
        <v/>
      </c>
    </row>
    <row r="557" ht="35.1" customHeight="1" spans="1:11">
      <c r="A557" s="297">
        <v>2080105</v>
      </c>
      <c r="B557" s="298" t="s">
        <v>467</v>
      </c>
      <c r="C557" s="299">
        <v>16</v>
      </c>
      <c r="D557" s="299">
        <v>13</v>
      </c>
      <c r="E557" s="300">
        <v>1</v>
      </c>
      <c r="F557" s="260">
        <f t="shared" si="49"/>
        <v>0.0625</v>
      </c>
      <c r="G557" s="260">
        <f t="shared" si="50"/>
        <v>0.0769230769230769</v>
      </c>
      <c r="H557" s="296" t="str">
        <f t="shared" si="48"/>
        <v>是</v>
      </c>
      <c r="I557" s="301" t="str">
        <f t="shared" si="51"/>
        <v>否</v>
      </c>
      <c r="J557" s="286" t="str">
        <f t="shared" si="52"/>
        <v>否</v>
      </c>
      <c r="K557" s="372" t="str">
        <f t="shared" si="53"/>
        <v/>
      </c>
    </row>
    <row r="558" ht="35.1" customHeight="1" spans="1:11">
      <c r="A558" s="297">
        <v>2080106</v>
      </c>
      <c r="B558" s="298" t="s">
        <v>468</v>
      </c>
      <c r="C558" s="299">
        <v>1</v>
      </c>
      <c r="D558" s="299">
        <v>1</v>
      </c>
      <c r="E558" s="300">
        <v>0</v>
      </c>
      <c r="F558" s="260">
        <f t="shared" si="49"/>
        <v>0</v>
      </c>
      <c r="G558" s="260">
        <f t="shared" si="50"/>
        <v>0</v>
      </c>
      <c r="H558" s="296" t="str">
        <f t="shared" si="48"/>
        <v>是</v>
      </c>
      <c r="I558" s="301" t="str">
        <f t="shared" si="51"/>
        <v>否</v>
      </c>
      <c r="J558" s="286" t="str">
        <f t="shared" si="52"/>
        <v>否</v>
      </c>
      <c r="K558" s="372" t="str">
        <f t="shared" si="53"/>
        <v/>
      </c>
    </row>
    <row r="559" ht="35.1" customHeight="1" spans="1:11">
      <c r="A559" s="297">
        <v>2080107</v>
      </c>
      <c r="B559" s="298" t="s">
        <v>469</v>
      </c>
      <c r="C559" s="299">
        <v>14</v>
      </c>
      <c r="D559" s="299">
        <v>16</v>
      </c>
      <c r="E559" s="300">
        <v>17</v>
      </c>
      <c r="F559" s="260">
        <f t="shared" si="49"/>
        <v>1.21428571428571</v>
      </c>
      <c r="G559" s="260">
        <f t="shared" si="50"/>
        <v>1.0625</v>
      </c>
      <c r="H559" s="296" t="str">
        <f t="shared" si="48"/>
        <v>是</v>
      </c>
      <c r="I559" s="301" t="str">
        <f t="shared" si="51"/>
        <v>否</v>
      </c>
      <c r="J559" s="286" t="str">
        <f t="shared" si="52"/>
        <v>否</v>
      </c>
      <c r="K559" s="372" t="str">
        <f t="shared" si="53"/>
        <v/>
      </c>
    </row>
    <row r="560" ht="35.1" customHeight="1" spans="1:11">
      <c r="A560" s="297">
        <v>2080108</v>
      </c>
      <c r="B560" s="298" t="s">
        <v>138</v>
      </c>
      <c r="C560" s="299">
        <v>46</v>
      </c>
      <c r="D560" s="299">
        <v>46</v>
      </c>
      <c r="E560" s="300">
        <v>70</v>
      </c>
      <c r="F560" s="260">
        <f t="shared" si="49"/>
        <v>1.52173913043478</v>
      </c>
      <c r="G560" s="260">
        <f t="shared" si="50"/>
        <v>1.52173913043478</v>
      </c>
      <c r="H560" s="296" t="str">
        <f t="shared" si="48"/>
        <v>是</v>
      </c>
      <c r="I560" s="301" t="str">
        <f t="shared" si="51"/>
        <v>否</v>
      </c>
      <c r="J560" s="286" t="str">
        <f t="shared" si="52"/>
        <v>否</v>
      </c>
      <c r="K560" s="372" t="str">
        <f t="shared" si="53"/>
        <v/>
      </c>
    </row>
    <row r="561" ht="35.1" customHeight="1" spans="1:11">
      <c r="A561" s="297">
        <v>2080109</v>
      </c>
      <c r="B561" s="298" t="s">
        <v>470</v>
      </c>
      <c r="C561" s="299">
        <v>2578</v>
      </c>
      <c r="D561" s="299">
        <v>3087</v>
      </c>
      <c r="E561" s="300">
        <v>3127</v>
      </c>
      <c r="F561" s="260">
        <f t="shared" si="49"/>
        <v>1.21295577967417</v>
      </c>
      <c r="G561" s="260">
        <f t="shared" si="50"/>
        <v>1.01295756397797</v>
      </c>
      <c r="H561" s="296" t="str">
        <f t="shared" si="48"/>
        <v>是</v>
      </c>
      <c r="I561" s="301" t="str">
        <f t="shared" si="51"/>
        <v>否</v>
      </c>
      <c r="J561" s="286" t="str">
        <f t="shared" si="52"/>
        <v>否</v>
      </c>
      <c r="K561" s="372" t="str">
        <f t="shared" si="53"/>
        <v/>
      </c>
    </row>
    <row r="562" ht="35.1" customHeight="1" spans="1:11">
      <c r="A562" s="297">
        <v>2080110</v>
      </c>
      <c r="B562" s="298" t="s">
        <v>471</v>
      </c>
      <c r="C562" s="299">
        <v>10</v>
      </c>
      <c r="D562" s="299">
        <v>10</v>
      </c>
      <c r="E562" s="300">
        <v>0</v>
      </c>
      <c r="F562" s="260">
        <f t="shared" si="49"/>
        <v>0</v>
      </c>
      <c r="G562" s="260">
        <f t="shared" si="50"/>
        <v>0</v>
      </c>
      <c r="H562" s="296" t="str">
        <f t="shared" si="48"/>
        <v>是</v>
      </c>
      <c r="I562" s="301" t="str">
        <f t="shared" si="51"/>
        <v>否</v>
      </c>
      <c r="J562" s="286" t="str">
        <f t="shared" si="52"/>
        <v>否</v>
      </c>
      <c r="K562" s="372" t="str">
        <f t="shared" si="53"/>
        <v/>
      </c>
    </row>
    <row r="563" ht="36" hidden="1" customHeight="1" spans="1:11">
      <c r="A563" s="297">
        <v>2080111</v>
      </c>
      <c r="B563" s="298" t="s">
        <v>472</v>
      </c>
      <c r="C563" s="299">
        <v>0</v>
      </c>
      <c r="D563" s="299"/>
      <c r="E563" s="299">
        <v>0</v>
      </c>
      <c r="F563" s="260" t="str">
        <f t="shared" si="49"/>
        <v/>
      </c>
      <c r="G563" s="260" t="str">
        <f t="shared" si="50"/>
        <v/>
      </c>
      <c r="H563" s="296" t="str">
        <f t="shared" si="48"/>
        <v>否</v>
      </c>
      <c r="I563" s="301" t="str">
        <f t="shared" si="51"/>
        <v>否</v>
      </c>
      <c r="J563" s="286" t="str">
        <f t="shared" si="52"/>
        <v>否</v>
      </c>
      <c r="K563" s="286" t="str">
        <f t="shared" si="53"/>
        <v/>
      </c>
    </row>
    <row r="564" ht="35.1" customHeight="1" spans="1:11">
      <c r="A564" s="297">
        <v>2080112</v>
      </c>
      <c r="B564" s="298" t="s">
        <v>473</v>
      </c>
      <c r="C564" s="299">
        <v>5</v>
      </c>
      <c r="D564" s="299">
        <v>5</v>
      </c>
      <c r="E564" s="300">
        <v>0</v>
      </c>
      <c r="F564" s="260">
        <f t="shared" si="49"/>
        <v>0</v>
      </c>
      <c r="G564" s="260">
        <f t="shared" si="50"/>
        <v>0</v>
      </c>
      <c r="H564" s="296" t="str">
        <f t="shared" si="48"/>
        <v>是</v>
      </c>
      <c r="I564" s="301" t="str">
        <f t="shared" si="51"/>
        <v>否</v>
      </c>
      <c r="J564" s="286" t="str">
        <f t="shared" si="52"/>
        <v>否</v>
      </c>
      <c r="K564" s="372" t="str">
        <f t="shared" si="53"/>
        <v/>
      </c>
    </row>
    <row r="565" ht="35.1" customHeight="1" spans="1:11">
      <c r="A565" s="297">
        <v>2080199</v>
      </c>
      <c r="B565" s="298" t="s">
        <v>474</v>
      </c>
      <c r="C565" s="303">
        <v>3118</v>
      </c>
      <c r="D565" s="303">
        <v>3271</v>
      </c>
      <c r="E565" s="304">
        <v>3185</v>
      </c>
      <c r="F565" s="212">
        <f t="shared" si="49"/>
        <v>1.02148813341886</v>
      </c>
      <c r="G565" s="212">
        <f t="shared" si="50"/>
        <v>0.973708346071538</v>
      </c>
      <c r="H565" s="296" t="str">
        <f t="shared" si="48"/>
        <v>是</v>
      </c>
      <c r="I565" s="301" t="str">
        <f t="shared" si="51"/>
        <v>否</v>
      </c>
      <c r="J565" s="286" t="str">
        <f t="shared" si="52"/>
        <v>否</v>
      </c>
      <c r="K565" s="372" t="str">
        <f t="shared" si="53"/>
        <v/>
      </c>
    </row>
    <row r="566" ht="35.1" customHeight="1" spans="1:11">
      <c r="A566" s="292">
        <v>20802</v>
      </c>
      <c r="B566" s="298" t="s">
        <v>475</v>
      </c>
      <c r="C566" s="300">
        <f>SUM(C567:C576)</f>
        <v>11005</v>
      </c>
      <c r="D566" s="300">
        <f>SUM(D567:D576)</f>
        <v>11908</v>
      </c>
      <c r="E566" s="300">
        <f>SUM(E567:E576)</f>
        <v>16137</v>
      </c>
      <c r="F566" s="260">
        <f t="shared" si="49"/>
        <v>1.46633348477965</v>
      </c>
      <c r="G566" s="260">
        <f t="shared" si="50"/>
        <v>1.35513940208263</v>
      </c>
      <c r="H566" s="296" t="str">
        <f t="shared" si="48"/>
        <v>是</v>
      </c>
      <c r="I566" s="301" t="str">
        <f t="shared" si="51"/>
        <v>是</v>
      </c>
      <c r="J566" s="286" t="str">
        <f t="shared" si="52"/>
        <v>否</v>
      </c>
      <c r="K566" s="372" t="str">
        <f t="shared" si="53"/>
        <v/>
      </c>
    </row>
    <row r="567" ht="35.1" customHeight="1" spans="1:11">
      <c r="A567" s="297">
        <v>2080201</v>
      </c>
      <c r="B567" s="298" t="s">
        <v>95</v>
      </c>
      <c r="C567" s="299">
        <v>4118</v>
      </c>
      <c r="D567" s="299">
        <v>4742</v>
      </c>
      <c r="E567" s="300">
        <v>4643</v>
      </c>
      <c r="F567" s="260">
        <f t="shared" si="49"/>
        <v>1.12748907236523</v>
      </c>
      <c r="G567" s="260">
        <f t="shared" si="50"/>
        <v>0.979122733024041</v>
      </c>
      <c r="H567" s="296" t="str">
        <f t="shared" si="48"/>
        <v>是</v>
      </c>
      <c r="I567" s="301" t="str">
        <f t="shared" si="51"/>
        <v>否</v>
      </c>
      <c r="J567" s="286" t="str">
        <f t="shared" si="52"/>
        <v>否</v>
      </c>
      <c r="K567" s="372" t="str">
        <f t="shared" si="53"/>
        <v/>
      </c>
    </row>
    <row r="568" ht="35.1" customHeight="1" spans="1:11">
      <c r="A568" s="297">
        <v>2080202</v>
      </c>
      <c r="B568" s="298" t="s">
        <v>96</v>
      </c>
      <c r="C568" s="299">
        <v>0</v>
      </c>
      <c r="D568" s="299"/>
      <c r="E568" s="300">
        <v>73</v>
      </c>
      <c r="F568" s="260" t="str">
        <f t="shared" si="49"/>
        <v/>
      </c>
      <c r="G568" s="260" t="str">
        <f t="shared" si="50"/>
        <v/>
      </c>
      <c r="H568" s="296" t="str">
        <f t="shared" si="48"/>
        <v>是</v>
      </c>
      <c r="I568" s="301" t="str">
        <f t="shared" si="51"/>
        <v>否</v>
      </c>
      <c r="J568" s="286" t="str">
        <f t="shared" si="52"/>
        <v>否</v>
      </c>
      <c r="K568" s="372" t="str">
        <f t="shared" si="53"/>
        <v/>
      </c>
    </row>
    <row r="569" ht="35.1" customHeight="1" spans="1:11">
      <c r="A569" s="297">
        <v>2080203</v>
      </c>
      <c r="B569" s="298" t="s">
        <v>97</v>
      </c>
      <c r="C569" s="299">
        <v>13</v>
      </c>
      <c r="D569" s="299">
        <v>14</v>
      </c>
      <c r="E569" s="300">
        <v>0</v>
      </c>
      <c r="F569" s="260">
        <f t="shared" si="49"/>
        <v>0</v>
      </c>
      <c r="G569" s="260">
        <f t="shared" si="50"/>
        <v>0</v>
      </c>
      <c r="H569" s="296" t="str">
        <f t="shared" si="48"/>
        <v>是</v>
      </c>
      <c r="I569" s="301" t="str">
        <f t="shared" si="51"/>
        <v>否</v>
      </c>
      <c r="J569" s="286" t="str">
        <f t="shared" si="52"/>
        <v>否</v>
      </c>
      <c r="K569" s="372" t="str">
        <f t="shared" si="53"/>
        <v/>
      </c>
    </row>
    <row r="570" ht="35.1" customHeight="1" spans="1:11">
      <c r="A570" s="297">
        <v>2080204</v>
      </c>
      <c r="B570" s="298" t="s">
        <v>476</v>
      </c>
      <c r="C570" s="299">
        <v>197</v>
      </c>
      <c r="D570" s="299">
        <v>198</v>
      </c>
      <c r="E570" s="300">
        <v>217</v>
      </c>
      <c r="F570" s="260">
        <f t="shared" si="49"/>
        <v>1.10152284263959</v>
      </c>
      <c r="G570" s="260">
        <f t="shared" si="50"/>
        <v>1.0959595959596</v>
      </c>
      <c r="H570" s="296" t="str">
        <f t="shared" si="48"/>
        <v>是</v>
      </c>
      <c r="I570" s="301" t="str">
        <f t="shared" si="51"/>
        <v>否</v>
      </c>
      <c r="J570" s="286" t="str">
        <f t="shared" si="52"/>
        <v>否</v>
      </c>
      <c r="K570" s="372" t="str">
        <f t="shared" si="53"/>
        <v/>
      </c>
    </row>
    <row r="571" ht="35.1" customHeight="1" spans="1:11">
      <c r="A571" s="297">
        <v>2080205</v>
      </c>
      <c r="B571" s="298" t="s">
        <v>477</v>
      </c>
      <c r="C571" s="299">
        <v>1772</v>
      </c>
      <c r="D571" s="299">
        <v>1856</v>
      </c>
      <c r="E571" s="300">
        <v>1639</v>
      </c>
      <c r="F571" s="260">
        <f t="shared" si="49"/>
        <v>0.924943566591422</v>
      </c>
      <c r="G571" s="260">
        <f t="shared" si="50"/>
        <v>0.883081896551724</v>
      </c>
      <c r="H571" s="296" t="str">
        <f t="shared" si="48"/>
        <v>是</v>
      </c>
      <c r="I571" s="301" t="str">
        <f t="shared" si="51"/>
        <v>否</v>
      </c>
      <c r="J571" s="286" t="str">
        <f t="shared" si="52"/>
        <v>否</v>
      </c>
      <c r="K571" s="372" t="str">
        <f t="shared" si="53"/>
        <v/>
      </c>
    </row>
    <row r="572" ht="35.1" customHeight="1" spans="1:11">
      <c r="A572" s="297">
        <v>2080206</v>
      </c>
      <c r="B572" s="298" t="s">
        <v>478</v>
      </c>
      <c r="C572" s="299">
        <v>2</v>
      </c>
      <c r="D572" s="299"/>
      <c r="E572" s="300"/>
      <c r="F572" s="260">
        <f t="shared" si="49"/>
        <v>0</v>
      </c>
      <c r="G572" s="260" t="str">
        <f t="shared" si="50"/>
        <v/>
      </c>
      <c r="H572" s="296" t="str">
        <f t="shared" ref="H572:H635" si="54">IF(B572&lt;&gt;"",IF(SUM(C572:E572,K572)&lt;&gt;0,"是","否"),"是")</f>
        <v>是</v>
      </c>
      <c r="I572" s="301" t="str">
        <f t="shared" si="51"/>
        <v>否</v>
      </c>
      <c r="J572" s="286" t="str">
        <f t="shared" si="52"/>
        <v>否</v>
      </c>
      <c r="K572" s="372" t="str">
        <f t="shared" si="53"/>
        <v/>
      </c>
    </row>
    <row r="573" ht="35.1" customHeight="1" spans="1:11">
      <c r="A573" s="297">
        <v>2080207</v>
      </c>
      <c r="B573" s="298" t="s">
        <v>479</v>
      </c>
      <c r="C573" s="299">
        <v>176</v>
      </c>
      <c r="D573" s="299">
        <v>160</v>
      </c>
      <c r="E573" s="300">
        <v>208</v>
      </c>
      <c r="F573" s="260">
        <f t="shared" si="49"/>
        <v>1.18181818181818</v>
      </c>
      <c r="G573" s="260">
        <f t="shared" si="50"/>
        <v>1.3</v>
      </c>
      <c r="H573" s="296" t="str">
        <f t="shared" si="54"/>
        <v>是</v>
      </c>
      <c r="I573" s="301" t="str">
        <f t="shared" si="51"/>
        <v>否</v>
      </c>
      <c r="J573" s="286" t="str">
        <f t="shared" si="52"/>
        <v>否</v>
      </c>
      <c r="K573" s="372" t="str">
        <f t="shared" si="53"/>
        <v/>
      </c>
    </row>
    <row r="574" ht="35.1" customHeight="1" spans="1:11">
      <c r="A574" s="297">
        <v>2080208</v>
      </c>
      <c r="B574" s="298" t="s">
        <v>480</v>
      </c>
      <c r="C574" s="299">
        <v>2029</v>
      </c>
      <c r="D574" s="299">
        <v>2114</v>
      </c>
      <c r="E574" s="300">
        <v>565</v>
      </c>
      <c r="F574" s="260">
        <f t="shared" si="49"/>
        <v>0.278462296697881</v>
      </c>
      <c r="G574" s="260">
        <f t="shared" si="50"/>
        <v>0.267265846736045</v>
      </c>
      <c r="H574" s="296" t="str">
        <f t="shared" si="54"/>
        <v>是</v>
      </c>
      <c r="I574" s="301" t="str">
        <f t="shared" si="51"/>
        <v>否</v>
      </c>
      <c r="J574" s="286" t="str">
        <f t="shared" si="52"/>
        <v>否</v>
      </c>
      <c r="K574" s="372" t="str">
        <f t="shared" si="53"/>
        <v/>
      </c>
    </row>
    <row r="575" ht="35.1" customHeight="1" spans="1:11">
      <c r="A575" s="312">
        <v>2080209</v>
      </c>
      <c r="B575" s="298" t="s">
        <v>481</v>
      </c>
      <c r="C575" s="299">
        <v>40</v>
      </c>
      <c r="D575" s="299">
        <v>40</v>
      </c>
      <c r="E575" s="300">
        <v>32</v>
      </c>
      <c r="F575" s="260">
        <f t="shared" si="49"/>
        <v>0.8</v>
      </c>
      <c r="G575" s="260">
        <f t="shared" si="50"/>
        <v>0.8</v>
      </c>
      <c r="H575" s="296" t="str">
        <f t="shared" si="54"/>
        <v>是</v>
      </c>
      <c r="I575" s="301" t="str">
        <f t="shared" si="51"/>
        <v>否</v>
      </c>
      <c r="J575" s="286" t="str">
        <f t="shared" si="52"/>
        <v>否</v>
      </c>
      <c r="K575" s="372" t="str">
        <f t="shared" si="53"/>
        <v/>
      </c>
    </row>
    <row r="576" ht="35.1" customHeight="1" spans="1:11">
      <c r="A576" s="313">
        <v>2080299</v>
      </c>
      <c r="B576" s="298" t="s">
        <v>482</v>
      </c>
      <c r="C576" s="299">
        <v>2658</v>
      </c>
      <c r="D576" s="299">
        <v>2784</v>
      </c>
      <c r="E576" s="300">
        <v>8760</v>
      </c>
      <c r="F576" s="260">
        <f t="shared" si="49"/>
        <v>3.29571106094808</v>
      </c>
      <c r="G576" s="260">
        <f t="shared" si="50"/>
        <v>3.14655172413793</v>
      </c>
      <c r="H576" s="296" t="str">
        <f t="shared" si="54"/>
        <v>是</v>
      </c>
      <c r="I576" s="301" t="str">
        <f t="shared" si="51"/>
        <v>否</v>
      </c>
      <c r="J576" s="286" t="str">
        <f t="shared" si="52"/>
        <v>否</v>
      </c>
      <c r="K576" s="372" t="str">
        <f t="shared" si="53"/>
        <v/>
      </c>
    </row>
    <row r="577" ht="36" hidden="1" customHeight="1" spans="1:11">
      <c r="A577" s="314">
        <v>20804</v>
      </c>
      <c r="B577" s="213" t="s">
        <v>483</v>
      </c>
      <c r="C577" s="375">
        <f>SUM(C578:C578)</f>
        <v>0</v>
      </c>
      <c r="D577" s="375">
        <f>SUM(D578:D578)</f>
        <v>0</v>
      </c>
      <c r="E577" s="375">
        <f>SUM(E578:E578)</f>
        <v>0</v>
      </c>
      <c r="F577" s="376" t="str">
        <f t="shared" si="49"/>
        <v/>
      </c>
      <c r="G577" s="260" t="str">
        <f t="shared" si="50"/>
        <v/>
      </c>
      <c r="H577" s="296" t="str">
        <f t="shared" si="54"/>
        <v>否</v>
      </c>
      <c r="I577" s="301" t="str">
        <f t="shared" si="51"/>
        <v>是</v>
      </c>
      <c r="J577" s="286" t="str">
        <f t="shared" si="52"/>
        <v>否</v>
      </c>
      <c r="K577" s="286" t="str">
        <f t="shared" si="53"/>
        <v/>
      </c>
    </row>
    <row r="578" ht="36" hidden="1" customHeight="1" spans="1:11">
      <c r="A578" s="297">
        <v>2080402</v>
      </c>
      <c r="B578" s="213" t="s">
        <v>484</v>
      </c>
      <c r="C578" s="303"/>
      <c r="D578" s="303"/>
      <c r="E578" s="303"/>
      <c r="F578" s="212" t="str">
        <f t="shared" si="49"/>
        <v/>
      </c>
      <c r="G578" s="212" t="str">
        <f t="shared" si="50"/>
        <v/>
      </c>
      <c r="H578" s="296" t="str">
        <f t="shared" si="54"/>
        <v>否</v>
      </c>
      <c r="I578" s="301" t="str">
        <f t="shared" si="51"/>
        <v>否</v>
      </c>
      <c r="J578" s="286" t="str">
        <f t="shared" si="52"/>
        <v>否</v>
      </c>
      <c r="K578" s="286" t="str">
        <f t="shared" si="53"/>
        <v/>
      </c>
    </row>
    <row r="579" ht="35.1" customHeight="1" spans="1:11">
      <c r="A579" s="292">
        <v>20805</v>
      </c>
      <c r="B579" s="213" t="s">
        <v>485</v>
      </c>
      <c r="C579" s="300">
        <f>SUM(C580:C587)</f>
        <v>104605</v>
      </c>
      <c r="D579" s="300">
        <f>SUM(D580:D587)</f>
        <v>127886</v>
      </c>
      <c r="E579" s="300">
        <f>SUM(E580:E587)</f>
        <v>139179</v>
      </c>
      <c r="F579" s="260">
        <f t="shared" si="49"/>
        <v>1.33051957363415</v>
      </c>
      <c r="G579" s="260">
        <f t="shared" si="50"/>
        <v>1.08830520932706</v>
      </c>
      <c r="H579" s="296" t="str">
        <f t="shared" si="54"/>
        <v>是</v>
      </c>
      <c r="I579" s="301" t="str">
        <f t="shared" si="51"/>
        <v>是</v>
      </c>
      <c r="J579" s="286" t="str">
        <f t="shared" si="52"/>
        <v>否</v>
      </c>
      <c r="K579" s="372" t="str">
        <f t="shared" si="53"/>
        <v/>
      </c>
    </row>
    <row r="580" ht="35.1" customHeight="1" spans="1:11">
      <c r="A580" s="297">
        <v>2080501</v>
      </c>
      <c r="B580" s="213" t="s">
        <v>486</v>
      </c>
      <c r="C580" s="299">
        <v>9408</v>
      </c>
      <c r="D580" s="299">
        <v>12018</v>
      </c>
      <c r="E580" s="300">
        <v>14102</v>
      </c>
      <c r="F580" s="260">
        <f t="shared" si="49"/>
        <v>1.49893707482993</v>
      </c>
      <c r="G580" s="260">
        <f t="shared" si="50"/>
        <v>1.17340655683142</v>
      </c>
      <c r="H580" s="296" t="str">
        <f t="shared" si="54"/>
        <v>是</v>
      </c>
      <c r="I580" s="301" t="str">
        <f t="shared" si="51"/>
        <v>否</v>
      </c>
      <c r="J580" s="286" t="str">
        <f t="shared" si="52"/>
        <v>否</v>
      </c>
      <c r="K580" s="372" t="str">
        <f t="shared" si="53"/>
        <v/>
      </c>
    </row>
    <row r="581" ht="35.1" customHeight="1" spans="1:11">
      <c r="A581" s="297">
        <v>2080502</v>
      </c>
      <c r="B581" s="213" t="s">
        <v>487</v>
      </c>
      <c r="C581" s="299">
        <v>14886</v>
      </c>
      <c r="D581" s="299">
        <v>18555</v>
      </c>
      <c r="E581" s="300">
        <v>16507</v>
      </c>
      <c r="F581" s="260">
        <f t="shared" ref="F581:F644" si="55">IF(C581&lt;&gt;0,E581/C581,"")</f>
        <v>1.10889426306597</v>
      </c>
      <c r="G581" s="260">
        <f t="shared" ref="G581:G644" si="56">IF(D581&lt;&gt;0,E581/D581,"")</f>
        <v>0.889625437887362</v>
      </c>
      <c r="H581" s="296" t="str">
        <f t="shared" si="54"/>
        <v>是</v>
      </c>
      <c r="I581" s="301" t="str">
        <f t="shared" si="51"/>
        <v>否</v>
      </c>
      <c r="J581" s="286" t="str">
        <f t="shared" si="52"/>
        <v>否</v>
      </c>
      <c r="K581" s="372" t="str">
        <f t="shared" si="53"/>
        <v/>
      </c>
    </row>
    <row r="582" ht="35.1" customHeight="1" spans="1:11">
      <c r="A582" s="297">
        <v>2080503</v>
      </c>
      <c r="B582" s="213" t="s">
        <v>488</v>
      </c>
      <c r="C582" s="299">
        <v>472</v>
      </c>
      <c r="D582" s="299">
        <v>521</v>
      </c>
      <c r="E582" s="300">
        <v>622</v>
      </c>
      <c r="F582" s="260">
        <f t="shared" si="55"/>
        <v>1.31779661016949</v>
      </c>
      <c r="G582" s="260">
        <f t="shared" si="56"/>
        <v>1.19385796545106</v>
      </c>
      <c r="H582" s="296" t="str">
        <f t="shared" si="54"/>
        <v>是</v>
      </c>
      <c r="I582" s="301" t="str">
        <f t="shared" ref="I582:I645" si="57">IF(LEN(A582)&lt;=5,"是","否")</f>
        <v>否</v>
      </c>
      <c r="J582" s="286" t="str">
        <f t="shared" ref="J582:J645" si="58">IF(LEN(A582)=3,"是","否")</f>
        <v>否</v>
      </c>
      <c r="K582" s="372" t="str">
        <f t="shared" ref="K582:K645" si="59">IF(J582="是",1,"")</f>
        <v/>
      </c>
    </row>
    <row r="583" ht="35.1" customHeight="1" spans="1:11">
      <c r="A583" s="297">
        <v>2080504</v>
      </c>
      <c r="B583" s="213" t="s">
        <v>489</v>
      </c>
      <c r="C583" s="299">
        <v>4</v>
      </c>
      <c r="D583" s="299"/>
      <c r="E583" s="300">
        <v>1</v>
      </c>
      <c r="F583" s="260">
        <f t="shared" si="55"/>
        <v>0.25</v>
      </c>
      <c r="G583" s="260" t="str">
        <f t="shared" si="56"/>
        <v/>
      </c>
      <c r="H583" s="296" t="str">
        <f t="shared" si="54"/>
        <v>是</v>
      </c>
      <c r="I583" s="301" t="str">
        <f t="shared" si="57"/>
        <v>否</v>
      </c>
      <c r="J583" s="286" t="str">
        <f t="shared" si="58"/>
        <v>否</v>
      </c>
      <c r="K583" s="372" t="str">
        <f t="shared" si="59"/>
        <v/>
      </c>
    </row>
    <row r="584" ht="35.1" customHeight="1" spans="1:11">
      <c r="A584" s="297">
        <v>2080505</v>
      </c>
      <c r="B584" s="213" t="s">
        <v>490</v>
      </c>
      <c r="C584" s="299">
        <v>72011</v>
      </c>
      <c r="D584" s="299">
        <v>84199</v>
      </c>
      <c r="E584" s="300">
        <v>88196</v>
      </c>
      <c r="F584" s="260">
        <f t="shared" si="55"/>
        <v>1.22475732874144</v>
      </c>
      <c r="G584" s="260">
        <f t="shared" si="56"/>
        <v>1.04747087257568</v>
      </c>
      <c r="H584" s="296" t="str">
        <f t="shared" si="54"/>
        <v>是</v>
      </c>
      <c r="I584" s="301" t="str">
        <f t="shared" si="57"/>
        <v>否</v>
      </c>
      <c r="J584" s="286" t="str">
        <f t="shared" si="58"/>
        <v>否</v>
      </c>
      <c r="K584" s="372" t="str">
        <f t="shared" si="59"/>
        <v/>
      </c>
    </row>
    <row r="585" ht="35.1" customHeight="1" spans="1:11">
      <c r="A585" s="297">
        <v>2080506</v>
      </c>
      <c r="B585" s="213" t="s">
        <v>491</v>
      </c>
      <c r="C585" s="299">
        <v>471</v>
      </c>
      <c r="D585" s="299">
        <v>1338</v>
      </c>
      <c r="E585" s="300">
        <v>5046</v>
      </c>
      <c r="F585" s="260">
        <f t="shared" si="55"/>
        <v>10.7133757961783</v>
      </c>
      <c r="G585" s="260">
        <f t="shared" si="56"/>
        <v>3.77130044843049</v>
      </c>
      <c r="H585" s="296" t="str">
        <f t="shared" si="54"/>
        <v>是</v>
      </c>
      <c r="I585" s="301" t="str">
        <f t="shared" si="57"/>
        <v>否</v>
      </c>
      <c r="J585" s="286" t="str">
        <f t="shared" si="58"/>
        <v>否</v>
      </c>
      <c r="K585" s="372" t="str">
        <f t="shared" si="59"/>
        <v/>
      </c>
    </row>
    <row r="586" ht="35.1" customHeight="1" spans="1:11">
      <c r="A586" s="297">
        <v>2080507</v>
      </c>
      <c r="B586" s="213" t="s">
        <v>492</v>
      </c>
      <c r="C586" s="299">
        <v>4908</v>
      </c>
      <c r="D586" s="299">
        <v>5292</v>
      </c>
      <c r="E586" s="300">
        <v>5671</v>
      </c>
      <c r="F586" s="260">
        <f t="shared" si="55"/>
        <v>1.15546047269764</v>
      </c>
      <c r="G586" s="260">
        <f t="shared" si="56"/>
        <v>1.07161753590325</v>
      </c>
      <c r="H586" s="296" t="str">
        <f t="shared" si="54"/>
        <v>是</v>
      </c>
      <c r="I586" s="301" t="str">
        <f t="shared" si="57"/>
        <v>否</v>
      </c>
      <c r="J586" s="286" t="str">
        <f t="shared" si="58"/>
        <v>否</v>
      </c>
      <c r="K586" s="372" t="str">
        <f t="shared" si="59"/>
        <v/>
      </c>
    </row>
    <row r="587" ht="35.1" customHeight="1" spans="1:11">
      <c r="A587" s="297">
        <v>2080599</v>
      </c>
      <c r="B587" s="213" t="s">
        <v>493</v>
      </c>
      <c r="C587" s="303">
        <v>2445</v>
      </c>
      <c r="D587" s="303">
        <v>5963</v>
      </c>
      <c r="E587" s="304">
        <v>9034</v>
      </c>
      <c r="F587" s="212">
        <f t="shared" si="55"/>
        <v>3.69488752556237</v>
      </c>
      <c r="G587" s="212">
        <f t="shared" si="56"/>
        <v>1.5150092235452</v>
      </c>
      <c r="H587" s="296" t="str">
        <f t="shared" si="54"/>
        <v>是</v>
      </c>
      <c r="I587" s="301" t="str">
        <f t="shared" si="57"/>
        <v>否</v>
      </c>
      <c r="J587" s="286" t="str">
        <f t="shared" si="58"/>
        <v>否</v>
      </c>
      <c r="K587" s="372" t="str">
        <f t="shared" si="59"/>
        <v/>
      </c>
    </row>
    <row r="588" ht="35.1" customHeight="1" spans="1:11">
      <c r="A588" s="292">
        <v>20806</v>
      </c>
      <c r="B588" s="213" t="s">
        <v>494</v>
      </c>
      <c r="C588" s="300">
        <f>SUM(C589:C591)</f>
        <v>51</v>
      </c>
      <c r="D588" s="300">
        <f>SUM(D589:D591)</f>
        <v>7</v>
      </c>
      <c r="E588" s="300">
        <f>SUM(E589:E591)</f>
        <v>48</v>
      </c>
      <c r="F588" s="260">
        <f t="shared" si="55"/>
        <v>0.941176470588235</v>
      </c>
      <c r="G588" s="260">
        <f t="shared" si="56"/>
        <v>6.85714285714286</v>
      </c>
      <c r="H588" s="296" t="str">
        <f t="shared" si="54"/>
        <v>是</v>
      </c>
      <c r="I588" s="301" t="str">
        <f t="shared" si="57"/>
        <v>是</v>
      </c>
      <c r="J588" s="286" t="str">
        <f t="shared" si="58"/>
        <v>否</v>
      </c>
      <c r="K588" s="372" t="str">
        <f t="shared" si="59"/>
        <v/>
      </c>
    </row>
    <row r="589" ht="35.1" customHeight="1" spans="1:11">
      <c r="A589" s="297">
        <v>2080601</v>
      </c>
      <c r="B589" s="213" t="s">
        <v>495</v>
      </c>
      <c r="C589" s="299">
        <v>51</v>
      </c>
      <c r="D589" s="299">
        <v>7</v>
      </c>
      <c r="E589" s="300">
        <v>4</v>
      </c>
      <c r="F589" s="260">
        <f t="shared" si="55"/>
        <v>0.0784313725490196</v>
      </c>
      <c r="G589" s="260">
        <f t="shared" si="56"/>
        <v>0.571428571428571</v>
      </c>
      <c r="H589" s="296" t="str">
        <f t="shared" si="54"/>
        <v>是</v>
      </c>
      <c r="I589" s="301" t="str">
        <f t="shared" si="57"/>
        <v>否</v>
      </c>
      <c r="J589" s="286" t="str">
        <f t="shared" si="58"/>
        <v>否</v>
      </c>
      <c r="K589" s="372" t="str">
        <f t="shared" si="59"/>
        <v/>
      </c>
    </row>
    <row r="590" ht="36" hidden="1" customHeight="1" spans="1:11">
      <c r="A590" s="297">
        <v>2080602</v>
      </c>
      <c r="B590" s="213" t="s">
        <v>496</v>
      </c>
      <c r="C590" s="299"/>
      <c r="D590" s="299"/>
      <c r="E590" s="299"/>
      <c r="F590" s="260" t="str">
        <f t="shared" si="55"/>
        <v/>
      </c>
      <c r="G590" s="260" t="str">
        <f t="shared" si="56"/>
        <v/>
      </c>
      <c r="H590" s="296" t="str">
        <f t="shared" si="54"/>
        <v>否</v>
      </c>
      <c r="I590" s="301" t="str">
        <f t="shared" si="57"/>
        <v>否</v>
      </c>
      <c r="J590" s="286" t="str">
        <f t="shared" si="58"/>
        <v>否</v>
      </c>
      <c r="K590" s="286" t="str">
        <f t="shared" si="59"/>
        <v/>
      </c>
    </row>
    <row r="591" ht="35.1" customHeight="1" spans="1:11">
      <c r="A591" s="297">
        <v>2080699</v>
      </c>
      <c r="B591" s="213" t="s">
        <v>497</v>
      </c>
      <c r="C591" s="303"/>
      <c r="D591" s="303"/>
      <c r="E591" s="304">
        <v>44</v>
      </c>
      <c r="F591" s="212" t="str">
        <f t="shared" si="55"/>
        <v/>
      </c>
      <c r="G591" s="212" t="str">
        <f t="shared" si="56"/>
        <v/>
      </c>
      <c r="H591" s="296" t="str">
        <f t="shared" si="54"/>
        <v>是</v>
      </c>
      <c r="I591" s="301" t="str">
        <f t="shared" si="57"/>
        <v>否</v>
      </c>
      <c r="J591" s="286" t="str">
        <f t="shared" si="58"/>
        <v>否</v>
      </c>
      <c r="K591" s="372" t="str">
        <f t="shared" si="59"/>
        <v/>
      </c>
    </row>
    <row r="592" customFormat="1" ht="35.1" customHeight="1" spans="1:11">
      <c r="A592" s="292">
        <v>20807</v>
      </c>
      <c r="B592" s="213" t="s">
        <v>498</v>
      </c>
      <c r="C592" s="300">
        <f>SUM(C593:C601)</f>
        <v>5558</v>
      </c>
      <c r="D592" s="300">
        <f>SUM(D593:D601)</f>
        <v>5962</v>
      </c>
      <c r="E592" s="300">
        <f>SUM(E593:E601)</f>
        <v>6023</v>
      </c>
      <c r="F592" s="260">
        <f t="shared" si="55"/>
        <v>1.08366318819719</v>
      </c>
      <c r="G592" s="260">
        <f t="shared" si="56"/>
        <v>1.01023146595102</v>
      </c>
      <c r="H592" s="296" t="str">
        <f t="shared" si="54"/>
        <v>是</v>
      </c>
      <c r="I592" s="301" t="str">
        <f t="shared" si="57"/>
        <v>是</v>
      </c>
      <c r="J592" s="286" t="str">
        <f t="shared" si="58"/>
        <v>否</v>
      </c>
      <c r="K592" s="372" t="str">
        <f t="shared" si="59"/>
        <v/>
      </c>
    </row>
    <row r="593" ht="36" hidden="1" customHeight="1" spans="1:11">
      <c r="A593" s="297">
        <v>2080701</v>
      </c>
      <c r="B593" s="213" t="s">
        <v>499</v>
      </c>
      <c r="C593" s="299">
        <v>0</v>
      </c>
      <c r="D593" s="299"/>
      <c r="E593" s="299">
        <v>0</v>
      </c>
      <c r="F593" s="260" t="str">
        <f t="shared" si="55"/>
        <v/>
      </c>
      <c r="G593" s="260" t="str">
        <f t="shared" si="56"/>
        <v/>
      </c>
      <c r="H593" s="296" t="str">
        <f t="shared" si="54"/>
        <v>否</v>
      </c>
      <c r="I593" s="301" t="str">
        <f t="shared" si="57"/>
        <v>否</v>
      </c>
      <c r="J593" s="286" t="str">
        <f t="shared" si="58"/>
        <v>否</v>
      </c>
      <c r="K593" s="286" t="str">
        <f t="shared" si="59"/>
        <v/>
      </c>
    </row>
    <row r="594" ht="35.1" customHeight="1" spans="1:11">
      <c r="A594" s="297">
        <v>2080702</v>
      </c>
      <c r="B594" s="213" t="s">
        <v>500</v>
      </c>
      <c r="C594" s="299">
        <v>248</v>
      </c>
      <c r="D594" s="299">
        <v>256</v>
      </c>
      <c r="E594" s="300">
        <v>166</v>
      </c>
      <c r="F594" s="260">
        <f t="shared" si="55"/>
        <v>0.669354838709677</v>
      </c>
      <c r="G594" s="260">
        <f t="shared" si="56"/>
        <v>0.6484375</v>
      </c>
      <c r="H594" s="296" t="str">
        <f t="shared" si="54"/>
        <v>是</v>
      </c>
      <c r="I594" s="301" t="str">
        <f t="shared" si="57"/>
        <v>否</v>
      </c>
      <c r="J594" s="286" t="str">
        <f t="shared" si="58"/>
        <v>否</v>
      </c>
      <c r="K594" s="372" t="str">
        <f t="shared" si="59"/>
        <v/>
      </c>
    </row>
    <row r="595" ht="35.1" customHeight="1" spans="1:11">
      <c r="A595" s="297">
        <v>2080704</v>
      </c>
      <c r="B595" s="298" t="s">
        <v>501</v>
      </c>
      <c r="C595" s="299">
        <v>190</v>
      </c>
      <c r="D595" s="299">
        <v>208</v>
      </c>
      <c r="E595" s="300">
        <v>210</v>
      </c>
      <c r="F595" s="260">
        <f t="shared" si="55"/>
        <v>1.10526315789474</v>
      </c>
      <c r="G595" s="260">
        <f t="shared" si="56"/>
        <v>1.00961538461538</v>
      </c>
      <c r="H595" s="296" t="str">
        <f t="shared" si="54"/>
        <v>是</v>
      </c>
      <c r="I595" s="301" t="str">
        <f t="shared" si="57"/>
        <v>否</v>
      </c>
      <c r="J595" s="286" t="str">
        <f t="shared" si="58"/>
        <v>否</v>
      </c>
      <c r="K595" s="372" t="str">
        <f t="shared" si="59"/>
        <v/>
      </c>
    </row>
    <row r="596" ht="35.1" customHeight="1" spans="1:11">
      <c r="A596" s="297">
        <v>2080705</v>
      </c>
      <c r="B596" s="298" t="s">
        <v>502</v>
      </c>
      <c r="C596" s="299">
        <v>349</v>
      </c>
      <c r="D596" s="299">
        <v>469</v>
      </c>
      <c r="E596" s="300">
        <v>588</v>
      </c>
      <c r="F596" s="260">
        <f t="shared" si="55"/>
        <v>1.68481375358166</v>
      </c>
      <c r="G596" s="260">
        <f t="shared" si="56"/>
        <v>1.25373134328358</v>
      </c>
      <c r="H596" s="296" t="str">
        <f t="shared" si="54"/>
        <v>是</v>
      </c>
      <c r="I596" s="301" t="str">
        <f t="shared" si="57"/>
        <v>否</v>
      </c>
      <c r="J596" s="286" t="str">
        <f t="shared" si="58"/>
        <v>否</v>
      </c>
      <c r="K596" s="372" t="str">
        <f t="shared" si="59"/>
        <v/>
      </c>
    </row>
    <row r="597" ht="35.1" customHeight="1" spans="1:11">
      <c r="A597" s="297">
        <v>2080709</v>
      </c>
      <c r="B597" s="298" t="s">
        <v>503</v>
      </c>
      <c r="C597" s="299">
        <v>43</v>
      </c>
      <c r="D597" s="299">
        <v>56</v>
      </c>
      <c r="E597" s="300">
        <v>37</v>
      </c>
      <c r="F597" s="260">
        <f t="shared" si="55"/>
        <v>0.86046511627907</v>
      </c>
      <c r="G597" s="260">
        <f t="shared" si="56"/>
        <v>0.660714285714286</v>
      </c>
      <c r="H597" s="296" t="str">
        <f t="shared" si="54"/>
        <v>是</v>
      </c>
      <c r="I597" s="301" t="str">
        <f t="shared" si="57"/>
        <v>否</v>
      </c>
      <c r="J597" s="286" t="str">
        <f t="shared" si="58"/>
        <v>否</v>
      </c>
      <c r="K597" s="372" t="str">
        <f t="shared" si="59"/>
        <v/>
      </c>
    </row>
    <row r="598" ht="35.1" customHeight="1" spans="1:11">
      <c r="A598" s="297">
        <v>2080711</v>
      </c>
      <c r="B598" s="298" t="s">
        <v>504</v>
      </c>
      <c r="C598" s="299">
        <v>46</v>
      </c>
      <c r="D598" s="299">
        <v>59</v>
      </c>
      <c r="E598" s="300">
        <v>48</v>
      </c>
      <c r="F598" s="260">
        <f t="shared" si="55"/>
        <v>1.04347826086957</v>
      </c>
      <c r="G598" s="260">
        <f t="shared" si="56"/>
        <v>0.813559322033898</v>
      </c>
      <c r="H598" s="296" t="str">
        <f t="shared" si="54"/>
        <v>是</v>
      </c>
      <c r="I598" s="301" t="str">
        <f t="shared" si="57"/>
        <v>否</v>
      </c>
      <c r="J598" s="286" t="str">
        <f t="shared" si="58"/>
        <v>否</v>
      </c>
      <c r="K598" s="372" t="str">
        <f t="shared" si="59"/>
        <v/>
      </c>
    </row>
    <row r="599" ht="35.1" customHeight="1" spans="1:11">
      <c r="A599" s="297">
        <v>2080712</v>
      </c>
      <c r="B599" s="298" t="s">
        <v>505</v>
      </c>
      <c r="C599" s="299">
        <v>20</v>
      </c>
      <c r="D599" s="299">
        <v>20</v>
      </c>
      <c r="E599" s="300">
        <v>51</v>
      </c>
      <c r="F599" s="260">
        <f t="shared" si="55"/>
        <v>2.55</v>
      </c>
      <c r="G599" s="260">
        <f t="shared" si="56"/>
        <v>2.55</v>
      </c>
      <c r="H599" s="296" t="str">
        <f t="shared" si="54"/>
        <v>是</v>
      </c>
      <c r="I599" s="301" t="str">
        <f t="shared" si="57"/>
        <v>否</v>
      </c>
      <c r="J599" s="286" t="str">
        <f t="shared" si="58"/>
        <v>否</v>
      </c>
      <c r="K599" s="372" t="str">
        <f t="shared" si="59"/>
        <v/>
      </c>
    </row>
    <row r="600" customFormat="1" ht="36" hidden="1" customHeight="1" spans="1:11">
      <c r="A600" s="297">
        <v>2080713</v>
      </c>
      <c r="B600" s="298" t="s">
        <v>506</v>
      </c>
      <c r="C600" s="299">
        <v>0</v>
      </c>
      <c r="D600" s="299"/>
      <c r="E600" s="299">
        <v>0</v>
      </c>
      <c r="F600" s="260" t="str">
        <f t="shared" si="55"/>
        <v/>
      </c>
      <c r="G600" s="260" t="str">
        <f t="shared" si="56"/>
        <v/>
      </c>
      <c r="H600" s="296" t="str">
        <f t="shared" si="54"/>
        <v>否</v>
      </c>
      <c r="I600" s="301" t="str">
        <f t="shared" si="57"/>
        <v>否</v>
      </c>
      <c r="J600" s="286" t="str">
        <f t="shared" si="58"/>
        <v>否</v>
      </c>
      <c r="K600" s="286" t="str">
        <f t="shared" si="59"/>
        <v/>
      </c>
    </row>
    <row r="601" ht="35.1" customHeight="1" spans="1:11">
      <c r="A601" s="297">
        <v>2080799</v>
      </c>
      <c r="B601" s="298" t="s">
        <v>507</v>
      </c>
      <c r="C601" s="303">
        <v>4662</v>
      </c>
      <c r="D601" s="303">
        <v>4894</v>
      </c>
      <c r="E601" s="304">
        <v>4923</v>
      </c>
      <c r="F601" s="212">
        <f t="shared" si="55"/>
        <v>1.05598455598456</v>
      </c>
      <c r="G601" s="212">
        <f t="shared" si="56"/>
        <v>1.0059256232121</v>
      </c>
      <c r="H601" s="296" t="str">
        <f t="shared" si="54"/>
        <v>是</v>
      </c>
      <c r="I601" s="301" t="str">
        <f t="shared" si="57"/>
        <v>否</v>
      </c>
      <c r="J601" s="286" t="str">
        <f t="shared" si="58"/>
        <v>否</v>
      </c>
      <c r="K601" s="372" t="str">
        <f t="shared" si="59"/>
        <v/>
      </c>
    </row>
    <row r="602" ht="35.1" customHeight="1" spans="1:11">
      <c r="A602" s="292">
        <v>20808</v>
      </c>
      <c r="B602" s="298" t="s">
        <v>508</v>
      </c>
      <c r="C602" s="300">
        <f>SUM(C603:C609)</f>
        <v>12273</v>
      </c>
      <c r="D602" s="300">
        <f>SUM(D603:D609)</f>
        <v>12989</v>
      </c>
      <c r="E602" s="300">
        <f>SUM(E603:E609)</f>
        <v>13108</v>
      </c>
      <c r="F602" s="260">
        <f t="shared" si="55"/>
        <v>1.06803552513648</v>
      </c>
      <c r="G602" s="260">
        <f t="shared" si="56"/>
        <v>1.00916159827546</v>
      </c>
      <c r="H602" s="296" t="str">
        <f t="shared" si="54"/>
        <v>是</v>
      </c>
      <c r="I602" s="301" t="str">
        <f t="shared" si="57"/>
        <v>是</v>
      </c>
      <c r="J602" s="286" t="str">
        <f t="shared" si="58"/>
        <v>否</v>
      </c>
      <c r="K602" s="372" t="str">
        <f t="shared" si="59"/>
        <v/>
      </c>
    </row>
    <row r="603" ht="35.1" customHeight="1" spans="1:11">
      <c r="A603" s="297">
        <v>2080801</v>
      </c>
      <c r="B603" s="298" t="s">
        <v>509</v>
      </c>
      <c r="C603" s="299">
        <v>3355</v>
      </c>
      <c r="D603" s="299">
        <v>3256</v>
      </c>
      <c r="E603" s="300">
        <v>3375</v>
      </c>
      <c r="F603" s="260">
        <f t="shared" si="55"/>
        <v>1.00596125186289</v>
      </c>
      <c r="G603" s="260">
        <f t="shared" si="56"/>
        <v>1.03654791154791</v>
      </c>
      <c r="H603" s="296" t="str">
        <f t="shared" si="54"/>
        <v>是</v>
      </c>
      <c r="I603" s="301" t="str">
        <f t="shared" si="57"/>
        <v>否</v>
      </c>
      <c r="J603" s="286" t="str">
        <f t="shared" si="58"/>
        <v>否</v>
      </c>
      <c r="K603" s="372" t="str">
        <f t="shared" si="59"/>
        <v/>
      </c>
    </row>
    <row r="604" ht="35.1" customHeight="1" spans="1:11">
      <c r="A604" s="297">
        <v>2080802</v>
      </c>
      <c r="B604" s="298" t="s">
        <v>510</v>
      </c>
      <c r="C604" s="299">
        <v>903</v>
      </c>
      <c r="D604" s="299">
        <v>1084</v>
      </c>
      <c r="E604" s="300">
        <v>965</v>
      </c>
      <c r="F604" s="260">
        <f t="shared" si="55"/>
        <v>1.06866002214839</v>
      </c>
      <c r="G604" s="260">
        <f t="shared" si="56"/>
        <v>0.890221402214022</v>
      </c>
      <c r="H604" s="296" t="str">
        <f t="shared" si="54"/>
        <v>是</v>
      </c>
      <c r="I604" s="301" t="str">
        <f t="shared" si="57"/>
        <v>否</v>
      </c>
      <c r="J604" s="286" t="str">
        <f t="shared" si="58"/>
        <v>否</v>
      </c>
      <c r="K604" s="372" t="str">
        <f t="shared" si="59"/>
        <v/>
      </c>
    </row>
    <row r="605" ht="35.1" customHeight="1" spans="1:11">
      <c r="A605" s="297">
        <v>2080803</v>
      </c>
      <c r="B605" s="298" t="s">
        <v>511</v>
      </c>
      <c r="C605" s="299">
        <v>1938</v>
      </c>
      <c r="D605" s="299">
        <v>2252</v>
      </c>
      <c r="E605" s="300">
        <v>2249</v>
      </c>
      <c r="F605" s="260">
        <f t="shared" si="55"/>
        <v>1.16047471620227</v>
      </c>
      <c r="G605" s="260">
        <f t="shared" si="56"/>
        <v>0.99866785079929</v>
      </c>
      <c r="H605" s="296" t="str">
        <f t="shared" si="54"/>
        <v>是</v>
      </c>
      <c r="I605" s="301" t="str">
        <f t="shared" si="57"/>
        <v>否</v>
      </c>
      <c r="J605" s="286" t="str">
        <f t="shared" si="58"/>
        <v>否</v>
      </c>
      <c r="K605" s="372" t="str">
        <f t="shared" si="59"/>
        <v/>
      </c>
    </row>
    <row r="606" ht="35.1" customHeight="1" spans="1:11">
      <c r="A606" s="297">
        <v>2080804</v>
      </c>
      <c r="B606" s="298" t="s">
        <v>512</v>
      </c>
      <c r="C606" s="299">
        <v>2</v>
      </c>
      <c r="D606" s="299">
        <v>20</v>
      </c>
      <c r="E606" s="300">
        <v>46</v>
      </c>
      <c r="F606" s="260">
        <f t="shared" si="55"/>
        <v>23</v>
      </c>
      <c r="G606" s="260">
        <f t="shared" si="56"/>
        <v>2.3</v>
      </c>
      <c r="H606" s="296" t="str">
        <f t="shared" si="54"/>
        <v>是</v>
      </c>
      <c r="I606" s="301" t="str">
        <f t="shared" si="57"/>
        <v>否</v>
      </c>
      <c r="J606" s="286" t="str">
        <f t="shared" si="58"/>
        <v>否</v>
      </c>
      <c r="K606" s="372" t="str">
        <f t="shared" si="59"/>
        <v/>
      </c>
    </row>
    <row r="607" ht="35.1" customHeight="1" spans="1:11">
      <c r="A607" s="297">
        <v>2080805</v>
      </c>
      <c r="B607" s="298" t="s">
        <v>513</v>
      </c>
      <c r="C607" s="299">
        <v>732</v>
      </c>
      <c r="D607" s="299">
        <v>748</v>
      </c>
      <c r="E607" s="300">
        <v>695</v>
      </c>
      <c r="F607" s="260">
        <f t="shared" si="55"/>
        <v>0.949453551912568</v>
      </c>
      <c r="G607" s="260">
        <f t="shared" si="56"/>
        <v>0.929144385026738</v>
      </c>
      <c r="H607" s="296" t="str">
        <f t="shared" si="54"/>
        <v>是</v>
      </c>
      <c r="I607" s="301" t="str">
        <f t="shared" si="57"/>
        <v>否</v>
      </c>
      <c r="J607" s="286" t="str">
        <f t="shared" si="58"/>
        <v>否</v>
      </c>
      <c r="K607" s="372" t="str">
        <f t="shared" si="59"/>
        <v/>
      </c>
    </row>
    <row r="608" ht="36" hidden="1" customHeight="1" spans="1:11">
      <c r="A608" s="297">
        <v>2080806</v>
      </c>
      <c r="B608" s="298" t="s">
        <v>514</v>
      </c>
      <c r="C608" s="299">
        <v>0</v>
      </c>
      <c r="D608" s="299"/>
      <c r="E608" s="299">
        <v>0</v>
      </c>
      <c r="F608" s="260" t="str">
        <f t="shared" si="55"/>
        <v/>
      </c>
      <c r="G608" s="260" t="str">
        <f t="shared" si="56"/>
        <v/>
      </c>
      <c r="H608" s="296" t="str">
        <f t="shared" si="54"/>
        <v>否</v>
      </c>
      <c r="I608" s="301" t="str">
        <f t="shared" si="57"/>
        <v>否</v>
      </c>
      <c r="J608" s="286" t="str">
        <f t="shared" si="58"/>
        <v>否</v>
      </c>
      <c r="K608" s="286" t="str">
        <f t="shared" si="59"/>
        <v/>
      </c>
    </row>
    <row r="609" ht="35.1" customHeight="1" spans="1:11">
      <c r="A609" s="297">
        <v>2080899</v>
      </c>
      <c r="B609" s="298" t="s">
        <v>515</v>
      </c>
      <c r="C609" s="303">
        <v>5343</v>
      </c>
      <c r="D609" s="303">
        <v>5629</v>
      </c>
      <c r="E609" s="304">
        <v>5778</v>
      </c>
      <c r="F609" s="212">
        <f t="shared" si="55"/>
        <v>1.08141493542953</v>
      </c>
      <c r="G609" s="212">
        <f t="shared" si="56"/>
        <v>1.02647006573104</v>
      </c>
      <c r="H609" s="296" t="str">
        <f t="shared" si="54"/>
        <v>是</v>
      </c>
      <c r="I609" s="301" t="str">
        <f t="shared" si="57"/>
        <v>否</v>
      </c>
      <c r="J609" s="286" t="str">
        <f t="shared" si="58"/>
        <v>否</v>
      </c>
      <c r="K609" s="372" t="str">
        <f t="shared" si="59"/>
        <v/>
      </c>
    </row>
    <row r="610" ht="35.1" customHeight="1" spans="1:11">
      <c r="A610" s="292">
        <v>20809</v>
      </c>
      <c r="B610" s="298" t="s">
        <v>516</v>
      </c>
      <c r="C610" s="300">
        <f>SUM(C611:C615)</f>
        <v>3137</v>
      </c>
      <c r="D610" s="300">
        <f>SUM(D611:D615)</f>
        <v>3566</v>
      </c>
      <c r="E610" s="300">
        <f>SUM(E611:E615)</f>
        <v>2682</v>
      </c>
      <c r="F610" s="260">
        <f t="shared" si="55"/>
        <v>0.854956965253427</v>
      </c>
      <c r="G610" s="260">
        <f t="shared" si="56"/>
        <v>0.752103196859226</v>
      </c>
      <c r="H610" s="296" t="str">
        <f t="shared" si="54"/>
        <v>是</v>
      </c>
      <c r="I610" s="301" t="str">
        <f t="shared" si="57"/>
        <v>是</v>
      </c>
      <c r="J610" s="286" t="str">
        <f t="shared" si="58"/>
        <v>否</v>
      </c>
      <c r="K610" s="372" t="str">
        <f t="shared" si="59"/>
        <v/>
      </c>
    </row>
    <row r="611" ht="35.1" customHeight="1" spans="1:11">
      <c r="A611" s="297">
        <v>2080901</v>
      </c>
      <c r="B611" s="298" t="s">
        <v>517</v>
      </c>
      <c r="C611" s="299">
        <v>635</v>
      </c>
      <c r="D611" s="299">
        <v>733</v>
      </c>
      <c r="E611" s="300">
        <v>572</v>
      </c>
      <c r="F611" s="260">
        <f t="shared" si="55"/>
        <v>0.900787401574803</v>
      </c>
      <c r="G611" s="260">
        <f t="shared" si="56"/>
        <v>0.780354706684857</v>
      </c>
      <c r="H611" s="296" t="str">
        <f t="shared" si="54"/>
        <v>是</v>
      </c>
      <c r="I611" s="301" t="str">
        <f t="shared" si="57"/>
        <v>否</v>
      </c>
      <c r="J611" s="286" t="str">
        <f t="shared" si="58"/>
        <v>否</v>
      </c>
      <c r="K611" s="372" t="str">
        <f t="shared" si="59"/>
        <v/>
      </c>
    </row>
    <row r="612" ht="35.1" customHeight="1" spans="1:11">
      <c r="A612" s="297">
        <v>2080902</v>
      </c>
      <c r="B612" s="298" t="s">
        <v>518</v>
      </c>
      <c r="C612" s="299">
        <v>1642</v>
      </c>
      <c r="D612" s="299">
        <v>1917</v>
      </c>
      <c r="E612" s="300">
        <v>1457</v>
      </c>
      <c r="F612" s="260">
        <f t="shared" si="55"/>
        <v>0.887332521315469</v>
      </c>
      <c r="G612" s="260">
        <f t="shared" si="56"/>
        <v>0.760041731872718</v>
      </c>
      <c r="H612" s="296" t="str">
        <f t="shared" si="54"/>
        <v>是</v>
      </c>
      <c r="I612" s="301" t="str">
        <f t="shared" si="57"/>
        <v>否</v>
      </c>
      <c r="J612" s="286" t="str">
        <f t="shared" si="58"/>
        <v>否</v>
      </c>
      <c r="K612" s="372" t="str">
        <f t="shared" si="59"/>
        <v/>
      </c>
    </row>
    <row r="613" ht="35.1" customHeight="1" spans="1:11">
      <c r="A613" s="297">
        <v>2080903</v>
      </c>
      <c r="B613" s="298" t="s">
        <v>519</v>
      </c>
      <c r="C613" s="299">
        <v>516</v>
      </c>
      <c r="D613" s="299">
        <v>570</v>
      </c>
      <c r="E613" s="300">
        <v>496</v>
      </c>
      <c r="F613" s="260">
        <f t="shared" si="55"/>
        <v>0.961240310077519</v>
      </c>
      <c r="G613" s="260">
        <f t="shared" si="56"/>
        <v>0.870175438596491</v>
      </c>
      <c r="H613" s="296" t="str">
        <f t="shared" si="54"/>
        <v>是</v>
      </c>
      <c r="I613" s="301" t="str">
        <f t="shared" si="57"/>
        <v>否</v>
      </c>
      <c r="J613" s="286" t="str">
        <f t="shared" si="58"/>
        <v>否</v>
      </c>
      <c r="K613" s="372" t="str">
        <f t="shared" si="59"/>
        <v/>
      </c>
    </row>
    <row r="614" ht="35.1" customHeight="1" spans="1:11">
      <c r="A614" s="297">
        <v>2080904</v>
      </c>
      <c r="B614" s="298" t="s">
        <v>520</v>
      </c>
      <c r="C614" s="299">
        <v>330</v>
      </c>
      <c r="D614" s="299">
        <v>334</v>
      </c>
      <c r="E614" s="300">
        <v>118</v>
      </c>
      <c r="F614" s="260">
        <f t="shared" si="55"/>
        <v>0.357575757575758</v>
      </c>
      <c r="G614" s="260">
        <f t="shared" si="56"/>
        <v>0.353293413173653</v>
      </c>
      <c r="H614" s="296" t="str">
        <f t="shared" si="54"/>
        <v>是</v>
      </c>
      <c r="I614" s="301" t="str">
        <f t="shared" si="57"/>
        <v>否</v>
      </c>
      <c r="J614" s="286" t="str">
        <f t="shared" si="58"/>
        <v>否</v>
      </c>
      <c r="K614" s="372" t="str">
        <f t="shared" si="59"/>
        <v/>
      </c>
    </row>
    <row r="615" ht="35.1" customHeight="1" spans="1:11">
      <c r="A615" s="297">
        <v>2080999</v>
      </c>
      <c r="B615" s="298" t="s">
        <v>521</v>
      </c>
      <c r="C615" s="303">
        <v>14</v>
      </c>
      <c r="D615" s="303">
        <v>12</v>
      </c>
      <c r="E615" s="304">
        <v>39</v>
      </c>
      <c r="F615" s="212">
        <f t="shared" si="55"/>
        <v>2.78571428571429</v>
      </c>
      <c r="G615" s="212">
        <f t="shared" si="56"/>
        <v>3.25</v>
      </c>
      <c r="H615" s="296" t="str">
        <f t="shared" si="54"/>
        <v>是</v>
      </c>
      <c r="I615" s="301" t="str">
        <f t="shared" si="57"/>
        <v>否</v>
      </c>
      <c r="J615" s="286" t="str">
        <f t="shared" si="58"/>
        <v>否</v>
      </c>
      <c r="K615" s="372" t="str">
        <f t="shared" si="59"/>
        <v/>
      </c>
    </row>
    <row r="616" ht="35.1" customHeight="1" spans="1:11">
      <c r="A616" s="292">
        <v>20810</v>
      </c>
      <c r="B616" s="298" t="s">
        <v>522</v>
      </c>
      <c r="C616" s="300">
        <f>SUM(C617:C622)</f>
        <v>7312</v>
      </c>
      <c r="D616" s="300">
        <f>SUM(D617:D622)</f>
        <v>7793</v>
      </c>
      <c r="E616" s="300">
        <f>SUM(E617:E622)</f>
        <v>4196</v>
      </c>
      <c r="F616" s="260">
        <f t="shared" si="55"/>
        <v>0.573851203501094</v>
      </c>
      <c r="G616" s="260">
        <f t="shared" si="56"/>
        <v>0.538431926087514</v>
      </c>
      <c r="H616" s="296" t="str">
        <f t="shared" si="54"/>
        <v>是</v>
      </c>
      <c r="I616" s="301" t="str">
        <f t="shared" si="57"/>
        <v>是</v>
      </c>
      <c r="J616" s="286" t="str">
        <f t="shared" si="58"/>
        <v>否</v>
      </c>
      <c r="K616" s="372" t="str">
        <f t="shared" si="59"/>
        <v/>
      </c>
    </row>
    <row r="617" ht="35.1" customHeight="1" spans="1:11">
      <c r="A617" s="297">
        <v>2081001</v>
      </c>
      <c r="B617" s="298" t="s">
        <v>523</v>
      </c>
      <c r="C617" s="299">
        <v>2070</v>
      </c>
      <c r="D617" s="299">
        <v>2200</v>
      </c>
      <c r="E617" s="300">
        <v>1265</v>
      </c>
      <c r="F617" s="260">
        <f t="shared" si="55"/>
        <v>0.611111111111111</v>
      </c>
      <c r="G617" s="260">
        <f t="shared" si="56"/>
        <v>0.575</v>
      </c>
      <c r="H617" s="296" t="str">
        <f t="shared" si="54"/>
        <v>是</v>
      </c>
      <c r="I617" s="301" t="str">
        <f t="shared" si="57"/>
        <v>否</v>
      </c>
      <c r="J617" s="286" t="str">
        <f t="shared" si="58"/>
        <v>否</v>
      </c>
      <c r="K617" s="372" t="str">
        <f t="shared" si="59"/>
        <v/>
      </c>
    </row>
    <row r="618" ht="35.1" customHeight="1" spans="1:11">
      <c r="A618" s="297">
        <v>2081002</v>
      </c>
      <c r="B618" s="298" t="s">
        <v>524</v>
      </c>
      <c r="C618" s="299">
        <v>3989</v>
      </c>
      <c r="D618" s="299">
        <v>4254</v>
      </c>
      <c r="E618" s="300">
        <v>2531</v>
      </c>
      <c r="F618" s="260">
        <f t="shared" si="55"/>
        <v>0.634494860867385</v>
      </c>
      <c r="G618" s="260">
        <f t="shared" si="56"/>
        <v>0.594969440526563</v>
      </c>
      <c r="H618" s="296" t="str">
        <f t="shared" si="54"/>
        <v>是</v>
      </c>
      <c r="I618" s="301" t="str">
        <f t="shared" si="57"/>
        <v>否</v>
      </c>
      <c r="J618" s="286" t="str">
        <f t="shared" si="58"/>
        <v>否</v>
      </c>
      <c r="K618" s="372" t="str">
        <f t="shared" si="59"/>
        <v/>
      </c>
    </row>
    <row r="619" ht="36" hidden="1" customHeight="1" spans="1:11">
      <c r="A619" s="297">
        <v>2081003</v>
      </c>
      <c r="B619" s="298" t="s">
        <v>525</v>
      </c>
      <c r="C619" s="299">
        <v>0</v>
      </c>
      <c r="D619" s="299"/>
      <c r="E619" s="299">
        <v>0</v>
      </c>
      <c r="F619" s="260" t="str">
        <f t="shared" si="55"/>
        <v/>
      </c>
      <c r="G619" s="260" t="str">
        <f t="shared" si="56"/>
        <v/>
      </c>
      <c r="H619" s="296" t="str">
        <f t="shared" si="54"/>
        <v>否</v>
      </c>
      <c r="I619" s="301" t="str">
        <f t="shared" si="57"/>
        <v>否</v>
      </c>
      <c r="J619" s="286" t="str">
        <f t="shared" si="58"/>
        <v>否</v>
      </c>
      <c r="K619" s="286" t="str">
        <f t="shared" si="59"/>
        <v/>
      </c>
    </row>
    <row r="620" ht="35.1" customHeight="1" spans="1:11">
      <c r="A620" s="297">
        <v>2081004</v>
      </c>
      <c r="B620" s="298" t="s">
        <v>526</v>
      </c>
      <c r="C620" s="299">
        <v>813</v>
      </c>
      <c r="D620" s="299">
        <v>877</v>
      </c>
      <c r="E620" s="300">
        <v>253</v>
      </c>
      <c r="F620" s="260">
        <f t="shared" si="55"/>
        <v>0.311193111931119</v>
      </c>
      <c r="G620" s="260">
        <f t="shared" si="56"/>
        <v>0.2884834663626</v>
      </c>
      <c r="H620" s="296" t="str">
        <f t="shared" si="54"/>
        <v>是</v>
      </c>
      <c r="I620" s="301" t="str">
        <f t="shared" si="57"/>
        <v>否</v>
      </c>
      <c r="J620" s="286" t="str">
        <f t="shared" si="58"/>
        <v>否</v>
      </c>
      <c r="K620" s="372" t="str">
        <f t="shared" si="59"/>
        <v/>
      </c>
    </row>
    <row r="621" ht="35.1" customHeight="1" spans="1:11">
      <c r="A621" s="297">
        <v>2081005</v>
      </c>
      <c r="B621" s="298" t="s">
        <v>527</v>
      </c>
      <c r="C621" s="299">
        <v>140</v>
      </c>
      <c r="D621" s="299">
        <v>132</v>
      </c>
      <c r="E621" s="300">
        <v>147</v>
      </c>
      <c r="F621" s="260">
        <f t="shared" si="55"/>
        <v>1.05</v>
      </c>
      <c r="G621" s="260">
        <f t="shared" si="56"/>
        <v>1.11363636363636</v>
      </c>
      <c r="H621" s="296" t="str">
        <f t="shared" si="54"/>
        <v>是</v>
      </c>
      <c r="I621" s="301" t="str">
        <f t="shared" si="57"/>
        <v>否</v>
      </c>
      <c r="J621" s="286" t="str">
        <f t="shared" si="58"/>
        <v>否</v>
      </c>
      <c r="K621" s="372" t="str">
        <f t="shared" si="59"/>
        <v/>
      </c>
    </row>
    <row r="622" ht="35.1" customHeight="1" spans="1:11">
      <c r="A622" s="297">
        <v>2081099</v>
      </c>
      <c r="B622" s="298" t="s">
        <v>528</v>
      </c>
      <c r="C622" s="303">
        <v>300</v>
      </c>
      <c r="D622" s="303">
        <v>330</v>
      </c>
      <c r="E622" s="304">
        <v>0</v>
      </c>
      <c r="F622" s="212">
        <f t="shared" si="55"/>
        <v>0</v>
      </c>
      <c r="G622" s="212">
        <f t="shared" si="56"/>
        <v>0</v>
      </c>
      <c r="H622" s="296" t="str">
        <f t="shared" si="54"/>
        <v>是</v>
      </c>
      <c r="I622" s="301" t="str">
        <f t="shared" si="57"/>
        <v>否</v>
      </c>
      <c r="J622" s="286" t="str">
        <f t="shared" si="58"/>
        <v>否</v>
      </c>
      <c r="K622" s="372" t="str">
        <f t="shared" si="59"/>
        <v/>
      </c>
    </row>
    <row r="623" ht="35.1" customHeight="1" spans="1:11">
      <c r="A623" s="292">
        <v>20811</v>
      </c>
      <c r="B623" s="298" t="s">
        <v>529</v>
      </c>
      <c r="C623" s="300">
        <f>SUM(C624:C631)</f>
        <v>5624</v>
      </c>
      <c r="D623" s="300">
        <f>SUM(D624:D631)</f>
        <v>6023</v>
      </c>
      <c r="E623" s="300">
        <f>SUM(E624:E631)</f>
        <v>6696</v>
      </c>
      <c r="F623" s="260">
        <f t="shared" si="55"/>
        <v>1.19061166429587</v>
      </c>
      <c r="G623" s="260">
        <f t="shared" si="56"/>
        <v>1.11173833637722</v>
      </c>
      <c r="H623" s="296" t="str">
        <f t="shared" si="54"/>
        <v>是</v>
      </c>
      <c r="I623" s="301" t="str">
        <f t="shared" si="57"/>
        <v>是</v>
      </c>
      <c r="J623" s="286" t="str">
        <f t="shared" si="58"/>
        <v>否</v>
      </c>
      <c r="K623" s="372" t="str">
        <f t="shared" si="59"/>
        <v/>
      </c>
    </row>
    <row r="624" ht="35.1" customHeight="1" spans="1:11">
      <c r="A624" s="297">
        <v>2081101</v>
      </c>
      <c r="B624" s="298" t="s">
        <v>95</v>
      </c>
      <c r="C624" s="299">
        <v>1170</v>
      </c>
      <c r="D624" s="299">
        <v>1317</v>
      </c>
      <c r="E624" s="300">
        <v>1379</v>
      </c>
      <c r="F624" s="260">
        <f t="shared" si="55"/>
        <v>1.17863247863248</v>
      </c>
      <c r="G624" s="260">
        <f t="shared" si="56"/>
        <v>1.04707668944571</v>
      </c>
      <c r="H624" s="296" t="str">
        <f t="shared" si="54"/>
        <v>是</v>
      </c>
      <c r="I624" s="301" t="str">
        <f t="shared" si="57"/>
        <v>否</v>
      </c>
      <c r="J624" s="286" t="str">
        <f t="shared" si="58"/>
        <v>否</v>
      </c>
      <c r="K624" s="372" t="str">
        <f t="shared" si="59"/>
        <v/>
      </c>
    </row>
    <row r="625" ht="35.1" customHeight="1" spans="1:11">
      <c r="A625" s="297">
        <v>2081102</v>
      </c>
      <c r="B625" s="298" t="s">
        <v>96</v>
      </c>
      <c r="C625" s="299">
        <v>34</v>
      </c>
      <c r="D625" s="299">
        <v>35</v>
      </c>
      <c r="E625" s="300">
        <v>42</v>
      </c>
      <c r="F625" s="260">
        <f t="shared" si="55"/>
        <v>1.23529411764706</v>
      </c>
      <c r="G625" s="260">
        <f t="shared" si="56"/>
        <v>1.2</v>
      </c>
      <c r="H625" s="296" t="str">
        <f t="shared" si="54"/>
        <v>是</v>
      </c>
      <c r="I625" s="301" t="str">
        <f t="shared" si="57"/>
        <v>否</v>
      </c>
      <c r="J625" s="286" t="str">
        <f t="shared" si="58"/>
        <v>否</v>
      </c>
      <c r="K625" s="372" t="str">
        <f t="shared" si="59"/>
        <v/>
      </c>
    </row>
    <row r="626" ht="36" hidden="1" customHeight="1" spans="1:11">
      <c r="A626" s="297">
        <v>2081103</v>
      </c>
      <c r="B626" s="298" t="s">
        <v>97</v>
      </c>
      <c r="C626" s="299">
        <v>0</v>
      </c>
      <c r="D626" s="299"/>
      <c r="E626" s="299">
        <v>0</v>
      </c>
      <c r="F626" s="260" t="str">
        <f t="shared" si="55"/>
        <v/>
      </c>
      <c r="G626" s="260" t="str">
        <f t="shared" si="56"/>
        <v/>
      </c>
      <c r="H626" s="296" t="str">
        <f t="shared" si="54"/>
        <v>否</v>
      </c>
      <c r="I626" s="301" t="str">
        <f t="shared" si="57"/>
        <v>否</v>
      </c>
      <c r="J626" s="286" t="str">
        <f t="shared" si="58"/>
        <v>否</v>
      </c>
      <c r="K626" s="286" t="str">
        <f t="shared" si="59"/>
        <v/>
      </c>
    </row>
    <row r="627" ht="35.1" customHeight="1" spans="1:11">
      <c r="A627" s="297">
        <v>2081104</v>
      </c>
      <c r="B627" s="298" t="s">
        <v>530</v>
      </c>
      <c r="C627" s="299">
        <v>1342</v>
      </c>
      <c r="D627" s="299">
        <v>1475</v>
      </c>
      <c r="E627" s="300">
        <v>785</v>
      </c>
      <c r="F627" s="260">
        <f t="shared" si="55"/>
        <v>0.5849478390462</v>
      </c>
      <c r="G627" s="260">
        <f t="shared" si="56"/>
        <v>0.532203389830509</v>
      </c>
      <c r="H627" s="296" t="str">
        <f t="shared" si="54"/>
        <v>是</v>
      </c>
      <c r="I627" s="301" t="str">
        <f t="shared" si="57"/>
        <v>否</v>
      </c>
      <c r="J627" s="286" t="str">
        <f t="shared" si="58"/>
        <v>否</v>
      </c>
      <c r="K627" s="372" t="str">
        <f t="shared" si="59"/>
        <v/>
      </c>
    </row>
    <row r="628" ht="35.1" customHeight="1" spans="1:11">
      <c r="A628" s="297">
        <v>2081105</v>
      </c>
      <c r="B628" s="298" t="s">
        <v>531</v>
      </c>
      <c r="C628" s="299">
        <v>414</v>
      </c>
      <c r="D628" s="299">
        <v>502</v>
      </c>
      <c r="E628" s="300">
        <v>508</v>
      </c>
      <c r="F628" s="260">
        <f t="shared" si="55"/>
        <v>1.22705314009662</v>
      </c>
      <c r="G628" s="260">
        <f t="shared" si="56"/>
        <v>1.01195219123506</v>
      </c>
      <c r="H628" s="296" t="str">
        <f t="shared" si="54"/>
        <v>是</v>
      </c>
      <c r="I628" s="301" t="str">
        <f t="shared" si="57"/>
        <v>否</v>
      </c>
      <c r="J628" s="286" t="str">
        <f t="shared" si="58"/>
        <v>否</v>
      </c>
      <c r="K628" s="372" t="str">
        <f t="shared" si="59"/>
        <v/>
      </c>
    </row>
    <row r="629" ht="35.1" customHeight="1" spans="1:11">
      <c r="A629" s="297">
        <v>2081106</v>
      </c>
      <c r="B629" s="317" t="s">
        <v>532</v>
      </c>
      <c r="C629" s="299">
        <v>80</v>
      </c>
      <c r="D629" s="299">
        <v>90</v>
      </c>
      <c r="E629" s="300">
        <v>502</v>
      </c>
      <c r="F629" s="260">
        <f t="shared" si="55"/>
        <v>6.275</v>
      </c>
      <c r="G629" s="260">
        <f t="shared" si="56"/>
        <v>5.57777777777778</v>
      </c>
      <c r="H629" s="296" t="str">
        <f t="shared" si="54"/>
        <v>是</v>
      </c>
      <c r="I629" s="301" t="str">
        <f t="shared" si="57"/>
        <v>否</v>
      </c>
      <c r="J629" s="286" t="str">
        <f t="shared" si="58"/>
        <v>否</v>
      </c>
      <c r="K629" s="372" t="str">
        <f t="shared" si="59"/>
        <v/>
      </c>
    </row>
    <row r="630" ht="35.1" customHeight="1" spans="1:11">
      <c r="A630" s="297">
        <v>2081107</v>
      </c>
      <c r="B630" s="298" t="s">
        <v>533</v>
      </c>
      <c r="C630" s="299">
        <v>1040</v>
      </c>
      <c r="D630" s="299">
        <v>984</v>
      </c>
      <c r="E630" s="300">
        <v>1395</v>
      </c>
      <c r="F630" s="260">
        <f t="shared" si="55"/>
        <v>1.34134615384615</v>
      </c>
      <c r="G630" s="260">
        <f t="shared" si="56"/>
        <v>1.41768292682927</v>
      </c>
      <c r="H630" s="296" t="str">
        <f t="shared" si="54"/>
        <v>是</v>
      </c>
      <c r="I630" s="301" t="str">
        <f t="shared" si="57"/>
        <v>否</v>
      </c>
      <c r="J630" s="286" t="str">
        <f t="shared" si="58"/>
        <v>否</v>
      </c>
      <c r="K630" s="372" t="str">
        <f t="shared" si="59"/>
        <v/>
      </c>
    </row>
    <row r="631" ht="35.1" customHeight="1" spans="1:11">
      <c r="A631" s="297">
        <v>2081199</v>
      </c>
      <c r="B631" s="298" t="s">
        <v>534</v>
      </c>
      <c r="C631" s="303">
        <v>1544</v>
      </c>
      <c r="D631" s="303">
        <v>1620</v>
      </c>
      <c r="E631" s="304">
        <v>2085</v>
      </c>
      <c r="F631" s="212">
        <f t="shared" si="55"/>
        <v>1.35038860103627</v>
      </c>
      <c r="G631" s="212">
        <f t="shared" si="56"/>
        <v>1.28703703703704</v>
      </c>
      <c r="H631" s="296" t="str">
        <f t="shared" si="54"/>
        <v>是</v>
      </c>
      <c r="I631" s="301" t="str">
        <f t="shared" si="57"/>
        <v>否</v>
      </c>
      <c r="J631" s="286" t="str">
        <f t="shared" si="58"/>
        <v>否</v>
      </c>
      <c r="K631" s="372" t="str">
        <f t="shared" si="59"/>
        <v/>
      </c>
    </row>
    <row r="632" ht="35.1" customHeight="1" spans="1:11">
      <c r="A632" s="292">
        <v>20815</v>
      </c>
      <c r="B632" s="298" t="s">
        <v>535</v>
      </c>
      <c r="C632" s="300">
        <f>SUM(C633:C636)</f>
        <v>3705</v>
      </c>
      <c r="D632" s="300">
        <f>SUM(D633:D636)</f>
        <v>4353</v>
      </c>
      <c r="E632" s="300">
        <f>SUM(E633:E636)</f>
        <v>3247</v>
      </c>
      <c r="F632" s="260">
        <f t="shared" si="55"/>
        <v>0.87638326585695</v>
      </c>
      <c r="G632" s="260">
        <f t="shared" si="56"/>
        <v>0.745922352400643</v>
      </c>
      <c r="H632" s="296" t="str">
        <f t="shared" si="54"/>
        <v>是</v>
      </c>
      <c r="I632" s="301" t="str">
        <f t="shared" si="57"/>
        <v>是</v>
      </c>
      <c r="J632" s="286" t="str">
        <f t="shared" si="58"/>
        <v>否</v>
      </c>
      <c r="K632" s="372" t="str">
        <f t="shared" si="59"/>
        <v/>
      </c>
    </row>
    <row r="633" ht="35.1" customHeight="1" spans="1:11">
      <c r="A633" s="297">
        <v>2081501</v>
      </c>
      <c r="B633" s="298" t="s">
        <v>536</v>
      </c>
      <c r="C633" s="299">
        <v>3125</v>
      </c>
      <c r="D633" s="299">
        <v>3585</v>
      </c>
      <c r="E633" s="300">
        <v>2938</v>
      </c>
      <c r="F633" s="260">
        <f t="shared" si="55"/>
        <v>0.94016</v>
      </c>
      <c r="G633" s="260">
        <f t="shared" si="56"/>
        <v>0.81952580195258</v>
      </c>
      <c r="H633" s="296" t="str">
        <f t="shared" si="54"/>
        <v>是</v>
      </c>
      <c r="I633" s="301" t="str">
        <f t="shared" si="57"/>
        <v>否</v>
      </c>
      <c r="J633" s="286" t="str">
        <f t="shared" si="58"/>
        <v>否</v>
      </c>
      <c r="K633" s="372" t="str">
        <f t="shared" si="59"/>
        <v/>
      </c>
    </row>
    <row r="634" ht="35.1" customHeight="1" spans="1:11">
      <c r="A634" s="297">
        <v>2081502</v>
      </c>
      <c r="B634" s="298" t="s">
        <v>537</v>
      </c>
      <c r="C634" s="299">
        <v>126</v>
      </c>
      <c r="D634" s="299">
        <v>143</v>
      </c>
      <c r="E634" s="300">
        <v>225</v>
      </c>
      <c r="F634" s="260">
        <f t="shared" si="55"/>
        <v>1.78571428571429</v>
      </c>
      <c r="G634" s="260">
        <f t="shared" si="56"/>
        <v>1.57342657342657</v>
      </c>
      <c r="H634" s="296" t="str">
        <f t="shared" si="54"/>
        <v>是</v>
      </c>
      <c r="I634" s="301" t="str">
        <f t="shared" si="57"/>
        <v>否</v>
      </c>
      <c r="J634" s="286" t="str">
        <f t="shared" si="58"/>
        <v>否</v>
      </c>
      <c r="K634" s="372" t="str">
        <f t="shared" si="59"/>
        <v/>
      </c>
    </row>
    <row r="635" ht="35.1" customHeight="1" spans="1:11">
      <c r="A635" s="297">
        <v>2081503</v>
      </c>
      <c r="B635" s="298" t="s">
        <v>538</v>
      </c>
      <c r="C635" s="299">
        <v>338</v>
      </c>
      <c r="D635" s="299">
        <v>500</v>
      </c>
      <c r="E635" s="300"/>
      <c r="F635" s="260">
        <f t="shared" si="55"/>
        <v>0</v>
      </c>
      <c r="G635" s="260">
        <f t="shared" si="56"/>
        <v>0</v>
      </c>
      <c r="H635" s="296" t="str">
        <f t="shared" si="54"/>
        <v>是</v>
      </c>
      <c r="I635" s="301" t="str">
        <f t="shared" si="57"/>
        <v>否</v>
      </c>
      <c r="J635" s="286" t="str">
        <f t="shared" si="58"/>
        <v>否</v>
      </c>
      <c r="K635" s="372" t="str">
        <f t="shared" si="59"/>
        <v/>
      </c>
    </row>
    <row r="636" ht="35.1" customHeight="1" spans="1:11">
      <c r="A636" s="297">
        <v>2081599</v>
      </c>
      <c r="B636" s="298" t="s">
        <v>539</v>
      </c>
      <c r="C636" s="303">
        <v>116</v>
      </c>
      <c r="D636" s="303">
        <v>125</v>
      </c>
      <c r="E636" s="304">
        <v>84</v>
      </c>
      <c r="F636" s="212">
        <f t="shared" si="55"/>
        <v>0.724137931034483</v>
      </c>
      <c r="G636" s="212">
        <f t="shared" si="56"/>
        <v>0.672</v>
      </c>
      <c r="H636" s="296" t="str">
        <f t="shared" ref="H636:H699" si="60">IF(B636&lt;&gt;"",IF(SUM(C636:E636,K636)&lt;&gt;0,"是","否"),"是")</f>
        <v>是</v>
      </c>
      <c r="I636" s="301" t="str">
        <f t="shared" si="57"/>
        <v>否</v>
      </c>
      <c r="J636" s="286" t="str">
        <f t="shared" si="58"/>
        <v>否</v>
      </c>
      <c r="K636" s="372" t="str">
        <f t="shared" si="59"/>
        <v/>
      </c>
    </row>
    <row r="637" ht="35.1" customHeight="1" spans="1:11">
      <c r="A637" s="292">
        <v>20816</v>
      </c>
      <c r="B637" s="298" t="s">
        <v>540</v>
      </c>
      <c r="C637" s="300">
        <f>SUM(C638:C641)</f>
        <v>920</v>
      </c>
      <c r="D637" s="300">
        <f>SUM(D638:D641)</f>
        <v>1012</v>
      </c>
      <c r="E637" s="300">
        <f>SUM(E638:E641)</f>
        <v>1032</v>
      </c>
      <c r="F637" s="260">
        <f t="shared" si="55"/>
        <v>1.12173913043478</v>
      </c>
      <c r="G637" s="260">
        <f t="shared" si="56"/>
        <v>1.0197628458498</v>
      </c>
      <c r="H637" s="296" t="str">
        <f t="shared" si="60"/>
        <v>是</v>
      </c>
      <c r="I637" s="301" t="str">
        <f t="shared" si="57"/>
        <v>是</v>
      </c>
      <c r="J637" s="286" t="str">
        <f t="shared" si="58"/>
        <v>否</v>
      </c>
      <c r="K637" s="372" t="str">
        <f t="shared" si="59"/>
        <v/>
      </c>
    </row>
    <row r="638" ht="35.1" customHeight="1" spans="1:11">
      <c r="A638" s="297">
        <v>2081601</v>
      </c>
      <c r="B638" s="298" t="s">
        <v>95</v>
      </c>
      <c r="C638" s="299">
        <v>703</v>
      </c>
      <c r="D638" s="299">
        <v>812</v>
      </c>
      <c r="E638" s="300">
        <v>835</v>
      </c>
      <c r="F638" s="260">
        <f t="shared" si="55"/>
        <v>1.1877667140825</v>
      </c>
      <c r="G638" s="260">
        <f t="shared" si="56"/>
        <v>1.02832512315271</v>
      </c>
      <c r="H638" s="296" t="str">
        <f t="shared" si="60"/>
        <v>是</v>
      </c>
      <c r="I638" s="301" t="str">
        <f t="shared" si="57"/>
        <v>否</v>
      </c>
      <c r="J638" s="286" t="str">
        <f t="shared" si="58"/>
        <v>否</v>
      </c>
      <c r="K638" s="372" t="str">
        <f t="shared" si="59"/>
        <v/>
      </c>
    </row>
    <row r="639" ht="35.1" customHeight="1" spans="1:11">
      <c r="A639" s="297">
        <v>2081602</v>
      </c>
      <c r="B639" s="298" t="s">
        <v>96</v>
      </c>
      <c r="C639" s="299">
        <v>15</v>
      </c>
      <c r="D639" s="299">
        <v>16</v>
      </c>
      <c r="E639" s="300">
        <v>1</v>
      </c>
      <c r="F639" s="260">
        <f t="shared" si="55"/>
        <v>0.0666666666666667</v>
      </c>
      <c r="G639" s="260">
        <f t="shared" si="56"/>
        <v>0.0625</v>
      </c>
      <c r="H639" s="296" t="str">
        <f t="shared" si="60"/>
        <v>是</v>
      </c>
      <c r="I639" s="301" t="str">
        <f t="shared" si="57"/>
        <v>否</v>
      </c>
      <c r="J639" s="286" t="str">
        <f t="shared" si="58"/>
        <v>否</v>
      </c>
      <c r="K639" s="372" t="str">
        <f t="shared" si="59"/>
        <v/>
      </c>
    </row>
    <row r="640" ht="36" hidden="1" customHeight="1" spans="1:11">
      <c r="A640" s="297">
        <v>2081603</v>
      </c>
      <c r="B640" s="298" t="s">
        <v>97</v>
      </c>
      <c r="C640" s="299">
        <v>0</v>
      </c>
      <c r="D640" s="299"/>
      <c r="E640" s="299">
        <v>0</v>
      </c>
      <c r="F640" s="260" t="str">
        <f t="shared" si="55"/>
        <v/>
      </c>
      <c r="G640" s="260" t="str">
        <f t="shared" si="56"/>
        <v/>
      </c>
      <c r="H640" s="296" t="str">
        <f t="shared" si="60"/>
        <v>否</v>
      </c>
      <c r="I640" s="301" t="str">
        <f t="shared" si="57"/>
        <v>否</v>
      </c>
      <c r="J640" s="286" t="str">
        <f t="shared" si="58"/>
        <v>否</v>
      </c>
      <c r="K640" s="286" t="str">
        <f t="shared" si="59"/>
        <v/>
      </c>
    </row>
    <row r="641" ht="35.1" customHeight="1" spans="1:11">
      <c r="A641" s="297">
        <v>2081699</v>
      </c>
      <c r="B641" s="298" t="s">
        <v>541</v>
      </c>
      <c r="C641" s="303">
        <v>202</v>
      </c>
      <c r="D641" s="303">
        <v>184</v>
      </c>
      <c r="E641" s="304">
        <v>196</v>
      </c>
      <c r="F641" s="212">
        <f t="shared" si="55"/>
        <v>0.97029702970297</v>
      </c>
      <c r="G641" s="212">
        <f t="shared" si="56"/>
        <v>1.06521739130435</v>
      </c>
      <c r="H641" s="296" t="str">
        <f t="shared" si="60"/>
        <v>是</v>
      </c>
      <c r="I641" s="301" t="str">
        <f t="shared" si="57"/>
        <v>否</v>
      </c>
      <c r="J641" s="286" t="str">
        <f t="shared" si="58"/>
        <v>否</v>
      </c>
      <c r="K641" s="372" t="str">
        <f t="shared" si="59"/>
        <v/>
      </c>
    </row>
    <row r="642" ht="35.1" customHeight="1" spans="1:11">
      <c r="A642" s="292">
        <v>20819</v>
      </c>
      <c r="B642" s="298" t="s">
        <v>542</v>
      </c>
      <c r="C642" s="300">
        <f>SUM(C643:C644)</f>
        <v>64524</v>
      </c>
      <c r="D642" s="300">
        <f>SUM(D643:D644)</f>
        <v>70246</v>
      </c>
      <c r="E642" s="300">
        <f>SUM(E643:E644)</f>
        <v>28951</v>
      </c>
      <c r="F642" s="260">
        <f t="shared" si="55"/>
        <v>0.448685760337239</v>
      </c>
      <c r="G642" s="260">
        <f t="shared" si="56"/>
        <v>0.412137345898699</v>
      </c>
      <c r="H642" s="296" t="str">
        <f t="shared" si="60"/>
        <v>是</v>
      </c>
      <c r="I642" s="301" t="str">
        <f t="shared" si="57"/>
        <v>是</v>
      </c>
      <c r="J642" s="286" t="str">
        <f t="shared" si="58"/>
        <v>否</v>
      </c>
      <c r="K642" s="372" t="str">
        <f t="shared" si="59"/>
        <v/>
      </c>
    </row>
    <row r="643" ht="35.1" customHeight="1" spans="1:11">
      <c r="A643" s="297">
        <v>2081901</v>
      </c>
      <c r="B643" s="298" t="s">
        <v>543</v>
      </c>
      <c r="C643" s="299">
        <v>15367</v>
      </c>
      <c r="D643" s="299">
        <v>18641</v>
      </c>
      <c r="E643" s="300">
        <v>5680</v>
      </c>
      <c r="F643" s="260">
        <f t="shared" si="55"/>
        <v>0.36962321858528</v>
      </c>
      <c r="G643" s="260">
        <f t="shared" si="56"/>
        <v>0.304704683225149</v>
      </c>
      <c r="H643" s="296" t="str">
        <f t="shared" si="60"/>
        <v>是</v>
      </c>
      <c r="I643" s="301" t="str">
        <f t="shared" si="57"/>
        <v>否</v>
      </c>
      <c r="J643" s="286" t="str">
        <f t="shared" si="58"/>
        <v>否</v>
      </c>
      <c r="K643" s="372" t="str">
        <f t="shared" si="59"/>
        <v/>
      </c>
    </row>
    <row r="644" ht="35.1" customHeight="1" spans="1:11">
      <c r="A644" s="297">
        <v>2081902</v>
      </c>
      <c r="B644" s="298" t="s">
        <v>544</v>
      </c>
      <c r="C644" s="303">
        <v>49157</v>
      </c>
      <c r="D644" s="303">
        <v>51605</v>
      </c>
      <c r="E644" s="304">
        <v>23271</v>
      </c>
      <c r="F644" s="212">
        <f t="shared" si="55"/>
        <v>0.473401550135281</v>
      </c>
      <c r="G644" s="212">
        <f t="shared" si="56"/>
        <v>0.450944675903498</v>
      </c>
      <c r="H644" s="296" t="str">
        <f t="shared" si="60"/>
        <v>是</v>
      </c>
      <c r="I644" s="301" t="str">
        <f t="shared" si="57"/>
        <v>否</v>
      </c>
      <c r="J644" s="286" t="str">
        <f t="shared" si="58"/>
        <v>否</v>
      </c>
      <c r="K644" s="372" t="str">
        <f t="shared" si="59"/>
        <v/>
      </c>
    </row>
    <row r="645" ht="35.1" customHeight="1" spans="1:11">
      <c r="A645" s="292">
        <v>20820</v>
      </c>
      <c r="B645" s="298" t="s">
        <v>545</v>
      </c>
      <c r="C645" s="300">
        <f>SUM(C646:C647)</f>
        <v>4988</v>
      </c>
      <c r="D645" s="300">
        <f>SUM(D646:D647)</f>
        <v>5243</v>
      </c>
      <c r="E645" s="300">
        <f>SUM(E646:E647)</f>
        <v>7650</v>
      </c>
      <c r="F645" s="260">
        <f t="shared" ref="F645:F708" si="61">IF(C645&lt;&gt;0,E645/C645,"")</f>
        <v>1.5336808340016</v>
      </c>
      <c r="G645" s="260">
        <f t="shared" ref="G645:G708" si="62">IF(D645&lt;&gt;0,E645/D645,"")</f>
        <v>1.45908830822048</v>
      </c>
      <c r="H645" s="296" t="str">
        <f t="shared" si="60"/>
        <v>是</v>
      </c>
      <c r="I645" s="301" t="str">
        <f t="shared" si="57"/>
        <v>是</v>
      </c>
      <c r="J645" s="286" t="str">
        <f t="shared" si="58"/>
        <v>否</v>
      </c>
      <c r="K645" s="372" t="str">
        <f t="shared" si="59"/>
        <v/>
      </c>
    </row>
    <row r="646" ht="35.1" customHeight="1" spans="1:11">
      <c r="A646" s="297">
        <v>2082001</v>
      </c>
      <c r="B646" s="298" t="s">
        <v>546</v>
      </c>
      <c r="C646" s="299">
        <v>4645</v>
      </c>
      <c r="D646" s="299">
        <v>4868</v>
      </c>
      <c r="E646" s="300">
        <v>7415</v>
      </c>
      <c r="F646" s="260">
        <f t="shared" si="61"/>
        <v>1.59634015069968</v>
      </c>
      <c r="G646" s="260">
        <f t="shared" si="62"/>
        <v>1.52321281840592</v>
      </c>
      <c r="H646" s="296" t="str">
        <f t="shared" si="60"/>
        <v>是</v>
      </c>
      <c r="I646" s="301" t="str">
        <f t="shared" ref="I646:I709" si="63">IF(LEN(A646)&lt;=5,"是","否")</f>
        <v>否</v>
      </c>
      <c r="J646" s="286" t="str">
        <f t="shared" ref="J646:J709" si="64">IF(LEN(A646)=3,"是","否")</f>
        <v>否</v>
      </c>
      <c r="K646" s="372" t="str">
        <f t="shared" ref="K646:K709" si="65">IF(J646="是",1,"")</f>
        <v/>
      </c>
    </row>
    <row r="647" ht="35.1" customHeight="1" spans="1:11">
      <c r="A647" s="297">
        <v>2082002</v>
      </c>
      <c r="B647" s="298" t="s">
        <v>547</v>
      </c>
      <c r="C647" s="303">
        <v>343</v>
      </c>
      <c r="D647" s="303">
        <v>375</v>
      </c>
      <c r="E647" s="304">
        <v>235</v>
      </c>
      <c r="F647" s="212">
        <f t="shared" si="61"/>
        <v>0.685131195335277</v>
      </c>
      <c r="G647" s="212">
        <f t="shared" si="62"/>
        <v>0.626666666666667</v>
      </c>
      <c r="H647" s="296" t="str">
        <f t="shared" si="60"/>
        <v>是</v>
      </c>
      <c r="I647" s="301" t="str">
        <f t="shared" si="63"/>
        <v>否</v>
      </c>
      <c r="J647" s="286" t="str">
        <f t="shared" si="64"/>
        <v>否</v>
      </c>
      <c r="K647" s="372" t="str">
        <f t="shared" si="65"/>
        <v/>
      </c>
    </row>
    <row r="648" ht="35.1" customHeight="1" spans="1:11">
      <c r="A648" s="292">
        <v>20821</v>
      </c>
      <c r="B648" s="298" t="s">
        <v>548</v>
      </c>
      <c r="C648" s="300">
        <f>SUM(C649:C650)</f>
        <v>8644</v>
      </c>
      <c r="D648" s="300">
        <f>SUM(D649:D650)</f>
        <v>9339</v>
      </c>
      <c r="E648" s="300">
        <f>SUM(E649:E650)</f>
        <v>3421</v>
      </c>
      <c r="F648" s="260">
        <f t="shared" si="61"/>
        <v>0.395765849143915</v>
      </c>
      <c r="G648" s="260">
        <f t="shared" si="62"/>
        <v>0.366313309776207</v>
      </c>
      <c r="H648" s="296" t="str">
        <f t="shared" si="60"/>
        <v>是</v>
      </c>
      <c r="I648" s="301" t="str">
        <f t="shared" si="63"/>
        <v>是</v>
      </c>
      <c r="J648" s="286" t="str">
        <f t="shared" si="64"/>
        <v>否</v>
      </c>
      <c r="K648" s="372" t="str">
        <f t="shared" si="65"/>
        <v/>
      </c>
    </row>
    <row r="649" ht="35.1" customHeight="1" spans="1:11">
      <c r="A649" s="297">
        <v>2082101</v>
      </c>
      <c r="B649" s="298" t="s">
        <v>549</v>
      </c>
      <c r="C649" s="299">
        <v>220</v>
      </c>
      <c r="D649" s="299">
        <v>271</v>
      </c>
      <c r="E649" s="300">
        <v>74</v>
      </c>
      <c r="F649" s="260">
        <f t="shared" si="61"/>
        <v>0.336363636363636</v>
      </c>
      <c r="G649" s="260">
        <f t="shared" si="62"/>
        <v>0.273062730627306</v>
      </c>
      <c r="H649" s="296" t="str">
        <f t="shared" si="60"/>
        <v>是</v>
      </c>
      <c r="I649" s="301" t="str">
        <f t="shared" si="63"/>
        <v>否</v>
      </c>
      <c r="J649" s="286" t="str">
        <f t="shared" si="64"/>
        <v>否</v>
      </c>
      <c r="K649" s="372" t="str">
        <f t="shared" si="65"/>
        <v/>
      </c>
    </row>
    <row r="650" ht="35.1" customHeight="1" spans="1:11">
      <c r="A650" s="297">
        <v>2082102</v>
      </c>
      <c r="B650" s="298" t="s">
        <v>550</v>
      </c>
      <c r="C650" s="318">
        <v>8424</v>
      </c>
      <c r="D650" s="318">
        <v>9068</v>
      </c>
      <c r="E650" s="322">
        <v>3347</v>
      </c>
      <c r="F650" s="260">
        <f t="shared" si="61"/>
        <v>0.397317188983856</v>
      </c>
      <c r="G650" s="260">
        <f t="shared" si="62"/>
        <v>0.36910013233348</v>
      </c>
      <c r="H650" s="296" t="str">
        <f t="shared" si="60"/>
        <v>是</v>
      </c>
      <c r="I650" s="301" t="str">
        <f t="shared" si="63"/>
        <v>否</v>
      </c>
      <c r="J650" s="286" t="str">
        <f t="shared" si="64"/>
        <v>否</v>
      </c>
      <c r="K650" s="372" t="str">
        <f t="shared" si="65"/>
        <v/>
      </c>
    </row>
    <row r="651" ht="36" hidden="1" customHeight="1" spans="1:11">
      <c r="A651" s="292">
        <v>20824</v>
      </c>
      <c r="B651" s="298" t="s">
        <v>551</v>
      </c>
      <c r="C651" s="323">
        <f>SUM(C652:C653)</f>
        <v>0</v>
      </c>
      <c r="D651" s="323">
        <f>SUM(D652:D653)</f>
        <v>0</v>
      </c>
      <c r="E651" s="323">
        <f>SUM(E652:E653)</f>
        <v>0</v>
      </c>
      <c r="F651" s="260" t="str">
        <f t="shared" si="61"/>
        <v/>
      </c>
      <c r="G651" s="260" t="str">
        <f t="shared" si="62"/>
        <v/>
      </c>
      <c r="H651" s="296" t="str">
        <f t="shared" si="60"/>
        <v>否</v>
      </c>
      <c r="I651" s="301" t="str">
        <f t="shared" si="63"/>
        <v>是</v>
      </c>
      <c r="J651" s="286" t="str">
        <f t="shared" si="64"/>
        <v>否</v>
      </c>
      <c r="K651" s="286" t="str">
        <f t="shared" si="65"/>
        <v/>
      </c>
    </row>
    <row r="652" ht="36" hidden="1" customHeight="1" spans="1:11">
      <c r="A652" s="297">
        <v>2082401</v>
      </c>
      <c r="B652" s="298" t="s">
        <v>552</v>
      </c>
      <c r="C652" s="309"/>
      <c r="D652" s="309"/>
      <c r="E652" s="309"/>
      <c r="F652" s="260" t="str">
        <f t="shared" si="61"/>
        <v/>
      </c>
      <c r="G652" s="260" t="str">
        <f t="shared" si="62"/>
        <v/>
      </c>
      <c r="H652" s="296" t="str">
        <f t="shared" si="60"/>
        <v>否</v>
      </c>
      <c r="I652" s="301" t="str">
        <f t="shared" si="63"/>
        <v>否</v>
      </c>
      <c r="J652" s="286" t="str">
        <f t="shared" si="64"/>
        <v>否</v>
      </c>
      <c r="K652" s="286" t="str">
        <f t="shared" si="65"/>
        <v/>
      </c>
    </row>
    <row r="653" ht="36" hidden="1" customHeight="1" spans="1:11">
      <c r="A653" s="319">
        <v>2082402</v>
      </c>
      <c r="B653" s="298" t="s">
        <v>553</v>
      </c>
      <c r="C653" s="303"/>
      <c r="D653" s="303"/>
      <c r="E653" s="303"/>
      <c r="F653" s="212" t="str">
        <f t="shared" si="61"/>
        <v/>
      </c>
      <c r="G653" s="212" t="str">
        <f t="shared" si="62"/>
        <v/>
      </c>
      <c r="H653" s="296" t="str">
        <f t="shared" si="60"/>
        <v>否</v>
      </c>
      <c r="I653" s="301" t="str">
        <f t="shared" si="63"/>
        <v>否</v>
      </c>
      <c r="J653" s="286" t="str">
        <f t="shared" si="64"/>
        <v>否</v>
      </c>
      <c r="K653" s="286" t="str">
        <f t="shared" si="65"/>
        <v/>
      </c>
    </row>
    <row r="654" ht="35.1" customHeight="1" spans="1:11">
      <c r="A654" s="292">
        <v>20825</v>
      </c>
      <c r="B654" s="298" t="s">
        <v>554</v>
      </c>
      <c r="C654" s="300">
        <f>SUM(C655:C656)</f>
        <v>2273</v>
      </c>
      <c r="D654" s="300">
        <f>SUM(D655:D656)</f>
        <v>2383</v>
      </c>
      <c r="E654" s="300">
        <f>SUM(E655:E656)</f>
        <v>677</v>
      </c>
      <c r="F654" s="260">
        <f t="shared" si="61"/>
        <v>0.297844258688957</v>
      </c>
      <c r="G654" s="260">
        <f t="shared" si="62"/>
        <v>0.284095677717163</v>
      </c>
      <c r="H654" s="296" t="str">
        <f t="shared" si="60"/>
        <v>是</v>
      </c>
      <c r="I654" s="301" t="str">
        <f t="shared" si="63"/>
        <v>是</v>
      </c>
      <c r="J654" s="286" t="str">
        <f t="shared" si="64"/>
        <v>否</v>
      </c>
      <c r="K654" s="372" t="str">
        <f t="shared" si="65"/>
        <v/>
      </c>
    </row>
    <row r="655" ht="35.1" customHeight="1" spans="1:11">
      <c r="A655" s="297">
        <v>2082501</v>
      </c>
      <c r="B655" s="298" t="s">
        <v>555</v>
      </c>
      <c r="C655" s="299">
        <v>216</v>
      </c>
      <c r="D655" s="299">
        <v>235</v>
      </c>
      <c r="E655" s="300">
        <v>281</v>
      </c>
      <c r="F655" s="260">
        <f t="shared" si="61"/>
        <v>1.30092592592593</v>
      </c>
      <c r="G655" s="260">
        <f t="shared" si="62"/>
        <v>1.19574468085106</v>
      </c>
      <c r="H655" s="296" t="str">
        <f t="shared" si="60"/>
        <v>是</v>
      </c>
      <c r="I655" s="301" t="str">
        <f t="shared" si="63"/>
        <v>否</v>
      </c>
      <c r="J655" s="286" t="str">
        <f t="shared" si="64"/>
        <v>否</v>
      </c>
      <c r="K655" s="372" t="str">
        <f t="shared" si="65"/>
        <v/>
      </c>
    </row>
    <row r="656" ht="35.1" customHeight="1" spans="1:11">
      <c r="A656" s="297">
        <v>2082502</v>
      </c>
      <c r="B656" s="298" t="s">
        <v>556</v>
      </c>
      <c r="C656" s="303">
        <v>2057</v>
      </c>
      <c r="D656" s="303">
        <v>2148</v>
      </c>
      <c r="E656" s="304">
        <v>396</v>
      </c>
      <c r="F656" s="212">
        <f t="shared" si="61"/>
        <v>0.192513368983957</v>
      </c>
      <c r="G656" s="212">
        <f t="shared" si="62"/>
        <v>0.184357541899441</v>
      </c>
      <c r="H656" s="296" t="str">
        <f t="shared" si="60"/>
        <v>是</v>
      </c>
      <c r="I656" s="301" t="str">
        <f t="shared" si="63"/>
        <v>否</v>
      </c>
      <c r="J656" s="286" t="str">
        <f t="shared" si="64"/>
        <v>否</v>
      </c>
      <c r="K656" s="372" t="str">
        <f t="shared" si="65"/>
        <v/>
      </c>
    </row>
    <row r="657" ht="35.1" customHeight="1" spans="1:11">
      <c r="A657" s="292">
        <v>20826</v>
      </c>
      <c r="B657" s="298" t="s">
        <v>557</v>
      </c>
      <c r="C657" s="300">
        <f>SUM(C658:C660)</f>
        <v>50180</v>
      </c>
      <c r="D657" s="300">
        <f>SUM(D658:D660)</f>
        <v>54960</v>
      </c>
      <c r="E657" s="300">
        <f>SUM(E658:E660)</f>
        <v>66604</v>
      </c>
      <c r="F657" s="260">
        <f t="shared" si="61"/>
        <v>1.32730171383021</v>
      </c>
      <c r="G657" s="260">
        <f t="shared" si="62"/>
        <v>1.21186317321688</v>
      </c>
      <c r="H657" s="296" t="str">
        <f t="shared" si="60"/>
        <v>是</v>
      </c>
      <c r="I657" s="301" t="str">
        <f t="shared" si="63"/>
        <v>是</v>
      </c>
      <c r="J657" s="286" t="str">
        <f t="shared" si="64"/>
        <v>否</v>
      </c>
      <c r="K657" s="372" t="str">
        <f t="shared" si="65"/>
        <v/>
      </c>
    </row>
    <row r="658" ht="35.1" customHeight="1" spans="1:11">
      <c r="A658" s="297">
        <v>2082601</v>
      </c>
      <c r="B658" s="298" t="s">
        <v>558</v>
      </c>
      <c r="C658" s="299">
        <v>23950</v>
      </c>
      <c r="D658" s="299">
        <v>25611</v>
      </c>
      <c r="E658" s="300">
        <v>24428</v>
      </c>
      <c r="F658" s="260">
        <f t="shared" si="61"/>
        <v>1.01995824634656</v>
      </c>
      <c r="G658" s="260">
        <f t="shared" si="62"/>
        <v>0.953808910233884</v>
      </c>
      <c r="H658" s="296" t="str">
        <f t="shared" si="60"/>
        <v>是</v>
      </c>
      <c r="I658" s="301" t="str">
        <f t="shared" si="63"/>
        <v>否</v>
      </c>
      <c r="J658" s="286" t="str">
        <f t="shared" si="64"/>
        <v>否</v>
      </c>
      <c r="K658" s="372" t="str">
        <f t="shared" si="65"/>
        <v/>
      </c>
    </row>
    <row r="659" ht="35.1" customHeight="1" spans="1:11">
      <c r="A659" s="297">
        <v>2082602</v>
      </c>
      <c r="B659" s="298" t="s">
        <v>559</v>
      </c>
      <c r="C659" s="299">
        <v>26230</v>
      </c>
      <c r="D659" s="299">
        <v>29349</v>
      </c>
      <c r="E659" s="300">
        <v>42176</v>
      </c>
      <c r="F659" s="260">
        <f t="shared" si="61"/>
        <v>1.60792985131529</v>
      </c>
      <c r="G659" s="260">
        <f t="shared" si="62"/>
        <v>1.4370506661215</v>
      </c>
      <c r="H659" s="296" t="str">
        <f t="shared" si="60"/>
        <v>是</v>
      </c>
      <c r="I659" s="301" t="str">
        <f t="shared" si="63"/>
        <v>否</v>
      </c>
      <c r="J659" s="286" t="str">
        <f t="shared" si="64"/>
        <v>否</v>
      </c>
      <c r="K659" s="372" t="str">
        <f t="shared" si="65"/>
        <v/>
      </c>
    </row>
    <row r="660" ht="36" hidden="1" customHeight="1" spans="1:11">
      <c r="A660" s="297">
        <v>2082699</v>
      </c>
      <c r="B660" s="298" t="s">
        <v>560</v>
      </c>
      <c r="C660" s="303">
        <v>0</v>
      </c>
      <c r="D660" s="303"/>
      <c r="E660" s="303"/>
      <c r="F660" s="212" t="str">
        <f t="shared" si="61"/>
        <v/>
      </c>
      <c r="G660" s="212" t="str">
        <f t="shared" si="62"/>
        <v/>
      </c>
      <c r="H660" s="296" t="str">
        <f t="shared" si="60"/>
        <v>否</v>
      </c>
      <c r="I660" s="301" t="str">
        <f t="shared" si="63"/>
        <v>否</v>
      </c>
      <c r="J660" s="286" t="str">
        <f t="shared" si="64"/>
        <v>否</v>
      </c>
      <c r="K660" s="286" t="str">
        <f t="shared" si="65"/>
        <v/>
      </c>
    </row>
    <row r="661" ht="35.1" customHeight="1" spans="1:11">
      <c r="A661" s="292">
        <v>20827</v>
      </c>
      <c r="B661" s="298" t="s">
        <v>561</v>
      </c>
      <c r="C661" s="300">
        <f>SUM(C662:C665)</f>
        <v>504</v>
      </c>
      <c r="D661" s="300">
        <f>SUM(D662:D665)</f>
        <v>0</v>
      </c>
      <c r="E661" s="300">
        <f>SUM(E662:E665)</f>
        <v>0</v>
      </c>
      <c r="F661" s="260">
        <f t="shared" si="61"/>
        <v>0</v>
      </c>
      <c r="G661" s="260" t="str">
        <f t="shared" si="62"/>
        <v/>
      </c>
      <c r="H661" s="296" t="str">
        <f t="shared" si="60"/>
        <v>是</v>
      </c>
      <c r="I661" s="301" t="str">
        <f t="shared" si="63"/>
        <v>是</v>
      </c>
      <c r="J661" s="286" t="str">
        <f t="shared" si="64"/>
        <v>否</v>
      </c>
      <c r="K661" s="372" t="str">
        <f t="shared" si="65"/>
        <v/>
      </c>
    </row>
    <row r="662" ht="36" hidden="1" customHeight="1" spans="1:11">
      <c r="A662" s="297">
        <v>2082701</v>
      </c>
      <c r="B662" s="298" t="s">
        <v>562</v>
      </c>
      <c r="C662" s="299"/>
      <c r="D662" s="299"/>
      <c r="E662" s="299"/>
      <c r="F662" s="260" t="str">
        <f t="shared" si="61"/>
        <v/>
      </c>
      <c r="G662" s="260" t="str">
        <f t="shared" si="62"/>
        <v/>
      </c>
      <c r="H662" s="296" t="str">
        <f t="shared" si="60"/>
        <v>否</v>
      </c>
      <c r="I662" s="301" t="str">
        <f t="shared" si="63"/>
        <v>否</v>
      </c>
      <c r="J662" s="286" t="str">
        <f t="shared" si="64"/>
        <v>否</v>
      </c>
      <c r="K662" s="286" t="str">
        <f t="shared" si="65"/>
        <v/>
      </c>
    </row>
    <row r="663" ht="35.1" customHeight="1" spans="1:11">
      <c r="A663" s="297">
        <v>2082702</v>
      </c>
      <c r="B663" s="298" t="s">
        <v>563</v>
      </c>
      <c r="C663" s="299">
        <v>126</v>
      </c>
      <c r="D663" s="299"/>
      <c r="E663" s="300"/>
      <c r="F663" s="260">
        <f t="shared" si="61"/>
        <v>0</v>
      </c>
      <c r="G663" s="260" t="str">
        <f t="shared" si="62"/>
        <v/>
      </c>
      <c r="H663" s="296" t="str">
        <f t="shared" si="60"/>
        <v>是</v>
      </c>
      <c r="I663" s="301" t="str">
        <f t="shared" si="63"/>
        <v>否</v>
      </c>
      <c r="J663" s="286" t="str">
        <f t="shared" si="64"/>
        <v>否</v>
      </c>
      <c r="K663" s="372" t="str">
        <f t="shared" si="65"/>
        <v/>
      </c>
    </row>
    <row r="664" ht="35.1" customHeight="1" spans="1:11">
      <c r="A664" s="297">
        <v>2082703</v>
      </c>
      <c r="B664" s="298" t="s">
        <v>564</v>
      </c>
      <c r="C664" s="299">
        <v>378</v>
      </c>
      <c r="D664" s="299"/>
      <c r="E664" s="300"/>
      <c r="F664" s="260">
        <f t="shared" si="61"/>
        <v>0</v>
      </c>
      <c r="G664" s="260" t="str">
        <f t="shared" si="62"/>
        <v/>
      </c>
      <c r="H664" s="296" t="str">
        <f t="shared" si="60"/>
        <v>是</v>
      </c>
      <c r="I664" s="301" t="str">
        <f t="shared" si="63"/>
        <v>否</v>
      </c>
      <c r="J664" s="286" t="str">
        <f t="shared" si="64"/>
        <v>否</v>
      </c>
      <c r="K664" s="372" t="str">
        <f t="shared" si="65"/>
        <v/>
      </c>
    </row>
    <row r="665" ht="36" hidden="1" customHeight="1" spans="1:11">
      <c r="A665" s="297">
        <v>2082799</v>
      </c>
      <c r="B665" s="298" t="s">
        <v>565</v>
      </c>
      <c r="C665" s="303"/>
      <c r="D665" s="303"/>
      <c r="E665" s="303"/>
      <c r="F665" s="212" t="str">
        <f t="shared" si="61"/>
        <v/>
      </c>
      <c r="G665" s="260" t="str">
        <f t="shared" si="62"/>
        <v/>
      </c>
      <c r="H665" s="296" t="str">
        <f t="shared" si="60"/>
        <v>否</v>
      </c>
      <c r="I665" s="301" t="str">
        <f t="shared" si="63"/>
        <v>否</v>
      </c>
      <c r="J665" s="286" t="str">
        <f t="shared" si="64"/>
        <v>否</v>
      </c>
      <c r="K665" s="286" t="str">
        <f t="shared" si="65"/>
        <v/>
      </c>
    </row>
    <row r="666" ht="35.1" customHeight="1" spans="1:11">
      <c r="A666" s="292">
        <v>20899</v>
      </c>
      <c r="B666" s="298" t="s">
        <v>566</v>
      </c>
      <c r="C666" s="300">
        <f>SUM(C667)</f>
        <v>23771</v>
      </c>
      <c r="D666" s="300">
        <f>SUM(D667)</f>
        <v>19546</v>
      </c>
      <c r="E666" s="300">
        <f>SUM(E667)</f>
        <v>15952</v>
      </c>
      <c r="F666" s="260">
        <f t="shared" si="61"/>
        <v>0.671069790921711</v>
      </c>
      <c r="G666" s="260">
        <f t="shared" si="62"/>
        <v>0.816126061598281</v>
      </c>
      <c r="H666" s="296" t="str">
        <f t="shared" si="60"/>
        <v>是</v>
      </c>
      <c r="I666" s="301" t="str">
        <f t="shared" si="63"/>
        <v>是</v>
      </c>
      <c r="J666" s="286" t="str">
        <f t="shared" si="64"/>
        <v>否</v>
      </c>
      <c r="K666" s="372" t="str">
        <f t="shared" si="65"/>
        <v/>
      </c>
    </row>
    <row r="667" ht="35.1" customHeight="1" spans="1:11">
      <c r="A667" s="297">
        <v>2089901</v>
      </c>
      <c r="B667" s="298" t="s">
        <v>567</v>
      </c>
      <c r="C667" s="303">
        <v>23771</v>
      </c>
      <c r="D667" s="303">
        <v>19546</v>
      </c>
      <c r="E667" s="304">
        <v>15952</v>
      </c>
      <c r="F667" s="212">
        <f t="shared" si="61"/>
        <v>0.671069790921711</v>
      </c>
      <c r="G667" s="260">
        <f t="shared" si="62"/>
        <v>0.816126061598281</v>
      </c>
      <c r="H667" s="296" t="str">
        <f t="shared" si="60"/>
        <v>是</v>
      </c>
      <c r="I667" s="301" t="str">
        <f t="shared" si="63"/>
        <v>否</v>
      </c>
      <c r="J667" s="286" t="str">
        <f t="shared" si="64"/>
        <v>否</v>
      </c>
      <c r="K667" s="372" t="str">
        <f t="shared" si="65"/>
        <v/>
      </c>
    </row>
    <row r="668" ht="35.1" customHeight="1" spans="1:11">
      <c r="A668" s="292">
        <v>210</v>
      </c>
      <c r="B668" s="293" t="s">
        <v>65</v>
      </c>
      <c r="C668" s="294">
        <f>SUM(C669,C674,C687,C691,C703,C706,C710,C720,C725,C731,C735,C738)</f>
        <v>258438</v>
      </c>
      <c r="D668" s="294">
        <f>SUM(D669,D674,D687,D691,D703,D706,D710,D720,D725,D731,D735,D738)</f>
        <v>279717</v>
      </c>
      <c r="E668" s="294">
        <f>SUM(E669,E674,E687,E691,E703,E706,E710,E720,E725,E731,E735,E738)</f>
        <v>261794</v>
      </c>
      <c r="F668" s="377">
        <f t="shared" si="61"/>
        <v>1.01298570643636</v>
      </c>
      <c r="G668" s="212">
        <f t="shared" si="62"/>
        <v>0.935924523715041</v>
      </c>
      <c r="H668" s="296" t="str">
        <f t="shared" si="60"/>
        <v>是</v>
      </c>
      <c r="I668" s="301" t="str">
        <f t="shared" si="63"/>
        <v>是</v>
      </c>
      <c r="J668" s="286" t="str">
        <f t="shared" si="64"/>
        <v>是</v>
      </c>
      <c r="K668" s="372">
        <f t="shared" si="65"/>
        <v>1</v>
      </c>
    </row>
    <row r="669" ht="35.1" customHeight="1" spans="1:11">
      <c r="A669" s="292">
        <v>21001</v>
      </c>
      <c r="B669" s="298" t="s">
        <v>568</v>
      </c>
      <c r="C669" s="300">
        <f>SUM(C670:C673)</f>
        <v>3826</v>
      </c>
      <c r="D669" s="300">
        <f>SUM(D670:D673)</f>
        <v>4251</v>
      </c>
      <c r="E669" s="300">
        <f>SUM(E670:E673)</f>
        <v>4317</v>
      </c>
      <c r="F669" s="260">
        <f t="shared" si="61"/>
        <v>1.12833246210141</v>
      </c>
      <c r="G669" s="260">
        <f t="shared" si="62"/>
        <v>1.01552575864502</v>
      </c>
      <c r="H669" s="296" t="str">
        <f t="shared" si="60"/>
        <v>是</v>
      </c>
      <c r="I669" s="301" t="str">
        <f t="shared" si="63"/>
        <v>是</v>
      </c>
      <c r="J669" s="286" t="str">
        <f t="shared" si="64"/>
        <v>否</v>
      </c>
      <c r="K669" s="372" t="str">
        <f t="shared" si="65"/>
        <v/>
      </c>
    </row>
    <row r="670" ht="35.1" customHeight="1" spans="1:11">
      <c r="A670" s="297">
        <v>2100101</v>
      </c>
      <c r="B670" s="298" t="s">
        <v>95</v>
      </c>
      <c r="C670" s="299">
        <v>3229</v>
      </c>
      <c r="D670" s="299">
        <v>3561</v>
      </c>
      <c r="E670" s="300">
        <v>3471</v>
      </c>
      <c r="F670" s="260">
        <f t="shared" si="61"/>
        <v>1.07494580365438</v>
      </c>
      <c r="G670" s="260">
        <f t="shared" si="62"/>
        <v>0.974726200505476</v>
      </c>
      <c r="H670" s="296" t="str">
        <f t="shared" si="60"/>
        <v>是</v>
      </c>
      <c r="I670" s="301" t="str">
        <f t="shared" si="63"/>
        <v>否</v>
      </c>
      <c r="J670" s="286" t="str">
        <f t="shared" si="64"/>
        <v>否</v>
      </c>
      <c r="K670" s="372" t="str">
        <f t="shared" si="65"/>
        <v/>
      </c>
    </row>
    <row r="671" ht="35.1" customHeight="1" spans="1:11">
      <c r="A671" s="297">
        <v>2100102</v>
      </c>
      <c r="B671" s="298" t="s">
        <v>96</v>
      </c>
      <c r="C671" s="299">
        <v>95</v>
      </c>
      <c r="D671" s="299">
        <v>86</v>
      </c>
      <c r="E671" s="300">
        <v>16</v>
      </c>
      <c r="F671" s="260">
        <f t="shared" si="61"/>
        <v>0.168421052631579</v>
      </c>
      <c r="G671" s="260">
        <f t="shared" si="62"/>
        <v>0.186046511627907</v>
      </c>
      <c r="H671" s="296" t="str">
        <f t="shared" si="60"/>
        <v>是</v>
      </c>
      <c r="I671" s="301" t="str">
        <f t="shared" si="63"/>
        <v>否</v>
      </c>
      <c r="J671" s="286" t="str">
        <f t="shared" si="64"/>
        <v>否</v>
      </c>
      <c r="K671" s="372" t="str">
        <f t="shared" si="65"/>
        <v/>
      </c>
    </row>
    <row r="672" ht="36" hidden="1" customHeight="1" spans="1:11">
      <c r="A672" s="297">
        <v>2100103</v>
      </c>
      <c r="B672" s="298" t="s">
        <v>97</v>
      </c>
      <c r="C672" s="299">
        <v>0</v>
      </c>
      <c r="D672" s="299"/>
      <c r="E672" s="299">
        <v>0</v>
      </c>
      <c r="F672" s="260" t="str">
        <f t="shared" si="61"/>
        <v/>
      </c>
      <c r="G672" s="260" t="str">
        <f t="shared" si="62"/>
        <v/>
      </c>
      <c r="H672" s="296" t="str">
        <f t="shared" si="60"/>
        <v>否</v>
      </c>
      <c r="I672" s="301" t="str">
        <f t="shared" si="63"/>
        <v>否</v>
      </c>
      <c r="J672" s="286" t="str">
        <f t="shared" si="64"/>
        <v>否</v>
      </c>
      <c r="K672" s="286" t="str">
        <f t="shared" si="65"/>
        <v/>
      </c>
    </row>
    <row r="673" ht="35.1" customHeight="1" spans="1:11">
      <c r="A673" s="297">
        <v>2100199</v>
      </c>
      <c r="B673" s="298" t="s">
        <v>569</v>
      </c>
      <c r="C673" s="303">
        <v>502</v>
      </c>
      <c r="D673" s="303">
        <v>604</v>
      </c>
      <c r="E673" s="304">
        <v>830</v>
      </c>
      <c r="F673" s="212">
        <f t="shared" si="61"/>
        <v>1.65338645418327</v>
      </c>
      <c r="G673" s="212">
        <f t="shared" si="62"/>
        <v>1.37417218543046</v>
      </c>
      <c r="H673" s="296" t="str">
        <f t="shared" si="60"/>
        <v>是</v>
      </c>
      <c r="I673" s="301" t="str">
        <f t="shared" si="63"/>
        <v>否</v>
      </c>
      <c r="J673" s="286" t="str">
        <f t="shared" si="64"/>
        <v>否</v>
      </c>
      <c r="K673" s="372" t="str">
        <f t="shared" si="65"/>
        <v/>
      </c>
    </row>
    <row r="674" ht="35.1" customHeight="1" spans="1:11">
      <c r="A674" s="292">
        <v>21002</v>
      </c>
      <c r="B674" s="298" t="s">
        <v>570</v>
      </c>
      <c r="C674" s="300">
        <f>SUM(C675:C686)</f>
        <v>41756</v>
      </c>
      <c r="D674" s="300">
        <f>SUM(D675:D686)</f>
        <v>48453</v>
      </c>
      <c r="E674" s="300">
        <f>SUM(E675:E686)</f>
        <v>30572</v>
      </c>
      <c r="F674" s="260">
        <f t="shared" si="61"/>
        <v>0.732158252706198</v>
      </c>
      <c r="G674" s="260">
        <f t="shared" si="62"/>
        <v>0.630961963139537</v>
      </c>
      <c r="H674" s="296" t="str">
        <f t="shared" si="60"/>
        <v>是</v>
      </c>
      <c r="I674" s="301" t="str">
        <f t="shared" si="63"/>
        <v>是</v>
      </c>
      <c r="J674" s="286" t="str">
        <f t="shared" si="64"/>
        <v>否</v>
      </c>
      <c r="K674" s="372" t="str">
        <f t="shared" si="65"/>
        <v/>
      </c>
    </row>
    <row r="675" ht="35.1" customHeight="1" spans="1:11">
      <c r="A675" s="297">
        <v>2100201</v>
      </c>
      <c r="B675" s="298" t="s">
        <v>571</v>
      </c>
      <c r="C675" s="299">
        <v>33208</v>
      </c>
      <c r="D675" s="299">
        <v>38688</v>
      </c>
      <c r="E675" s="300">
        <v>19984</v>
      </c>
      <c r="F675" s="260">
        <f t="shared" si="61"/>
        <v>0.601782702963141</v>
      </c>
      <c r="G675" s="260">
        <f t="shared" si="62"/>
        <v>0.516542597187759</v>
      </c>
      <c r="H675" s="296" t="str">
        <f t="shared" si="60"/>
        <v>是</v>
      </c>
      <c r="I675" s="301" t="str">
        <f t="shared" si="63"/>
        <v>否</v>
      </c>
      <c r="J675" s="286" t="str">
        <f t="shared" si="64"/>
        <v>否</v>
      </c>
      <c r="K675" s="372" t="str">
        <f t="shared" si="65"/>
        <v/>
      </c>
    </row>
    <row r="676" ht="35.1" customHeight="1" spans="1:11">
      <c r="A676" s="297">
        <v>2100202</v>
      </c>
      <c r="B676" s="298" t="s">
        <v>572</v>
      </c>
      <c r="C676" s="299">
        <v>3067</v>
      </c>
      <c r="D676" s="299">
        <v>3486</v>
      </c>
      <c r="E676" s="300">
        <v>6274</v>
      </c>
      <c r="F676" s="260">
        <f t="shared" si="61"/>
        <v>2.04564721225954</v>
      </c>
      <c r="G676" s="260">
        <f t="shared" si="62"/>
        <v>1.79977051061388</v>
      </c>
      <c r="H676" s="296" t="str">
        <f t="shared" si="60"/>
        <v>是</v>
      </c>
      <c r="I676" s="301" t="str">
        <f t="shared" si="63"/>
        <v>否</v>
      </c>
      <c r="J676" s="286" t="str">
        <f t="shared" si="64"/>
        <v>否</v>
      </c>
      <c r="K676" s="372" t="str">
        <f t="shared" si="65"/>
        <v/>
      </c>
    </row>
    <row r="677" ht="36" hidden="1" customHeight="1" spans="1:11">
      <c r="A677" s="297">
        <v>2100203</v>
      </c>
      <c r="B677" s="298" t="s">
        <v>573</v>
      </c>
      <c r="C677" s="299">
        <v>0</v>
      </c>
      <c r="D677" s="299"/>
      <c r="E677" s="299">
        <v>0</v>
      </c>
      <c r="F677" s="260" t="str">
        <f t="shared" si="61"/>
        <v/>
      </c>
      <c r="G677" s="260" t="str">
        <f t="shared" si="62"/>
        <v/>
      </c>
      <c r="H677" s="296" t="str">
        <f t="shared" si="60"/>
        <v>否</v>
      </c>
      <c r="I677" s="301" t="str">
        <f t="shared" si="63"/>
        <v>否</v>
      </c>
      <c r="J677" s="286" t="str">
        <f t="shared" si="64"/>
        <v>否</v>
      </c>
      <c r="K677" s="286" t="str">
        <f t="shared" si="65"/>
        <v/>
      </c>
    </row>
    <row r="678" ht="36" hidden="1" customHeight="1" spans="1:11">
      <c r="A678" s="297">
        <v>2100204</v>
      </c>
      <c r="B678" s="298" t="s">
        <v>574</v>
      </c>
      <c r="C678" s="299">
        <v>0</v>
      </c>
      <c r="D678" s="299"/>
      <c r="E678" s="299">
        <v>0</v>
      </c>
      <c r="F678" s="260" t="str">
        <f t="shared" si="61"/>
        <v/>
      </c>
      <c r="G678" s="260" t="str">
        <f t="shared" si="62"/>
        <v/>
      </c>
      <c r="H678" s="296" t="str">
        <f t="shared" si="60"/>
        <v>否</v>
      </c>
      <c r="I678" s="301" t="str">
        <f t="shared" si="63"/>
        <v>否</v>
      </c>
      <c r="J678" s="286" t="str">
        <f t="shared" si="64"/>
        <v>否</v>
      </c>
      <c r="K678" s="286" t="str">
        <f t="shared" si="65"/>
        <v/>
      </c>
    </row>
    <row r="679" customFormat="1" ht="35.1" customHeight="1" spans="1:11">
      <c r="A679" s="297">
        <v>2100205</v>
      </c>
      <c r="B679" s="298" t="s">
        <v>575</v>
      </c>
      <c r="C679" s="299">
        <v>755</v>
      </c>
      <c r="D679" s="299">
        <v>906</v>
      </c>
      <c r="E679" s="300">
        <v>816</v>
      </c>
      <c r="F679" s="260">
        <f t="shared" si="61"/>
        <v>1.08079470198675</v>
      </c>
      <c r="G679" s="260">
        <f t="shared" si="62"/>
        <v>0.900662251655629</v>
      </c>
      <c r="H679" s="296" t="str">
        <f t="shared" si="60"/>
        <v>是</v>
      </c>
      <c r="I679" s="301" t="str">
        <f t="shared" si="63"/>
        <v>否</v>
      </c>
      <c r="J679" s="286" t="str">
        <f t="shared" si="64"/>
        <v>否</v>
      </c>
      <c r="K679" s="372" t="str">
        <f t="shared" si="65"/>
        <v/>
      </c>
    </row>
    <row r="680" ht="35.1" customHeight="1" spans="1:11">
      <c r="A680" s="297">
        <v>2100206</v>
      </c>
      <c r="B680" s="298" t="s">
        <v>576</v>
      </c>
      <c r="C680" s="299">
        <v>0</v>
      </c>
      <c r="D680" s="299"/>
      <c r="E680" s="300">
        <v>1080</v>
      </c>
      <c r="F680" s="260" t="str">
        <f t="shared" si="61"/>
        <v/>
      </c>
      <c r="G680" s="260" t="str">
        <f t="shared" si="62"/>
        <v/>
      </c>
      <c r="H680" s="296" t="str">
        <f t="shared" si="60"/>
        <v>是</v>
      </c>
      <c r="I680" s="301" t="str">
        <f t="shared" si="63"/>
        <v>否</v>
      </c>
      <c r="J680" s="286" t="str">
        <f t="shared" si="64"/>
        <v>否</v>
      </c>
      <c r="K680" s="372" t="str">
        <f t="shared" si="65"/>
        <v/>
      </c>
    </row>
    <row r="681" ht="36" hidden="1" customHeight="1" spans="1:11">
      <c r="A681" s="297">
        <v>2100207</v>
      </c>
      <c r="B681" s="298" t="s">
        <v>577</v>
      </c>
      <c r="C681" s="299">
        <v>0</v>
      </c>
      <c r="D681" s="299"/>
      <c r="E681" s="299">
        <v>0</v>
      </c>
      <c r="F681" s="260" t="str">
        <f t="shared" si="61"/>
        <v/>
      </c>
      <c r="G681" s="260" t="str">
        <f t="shared" si="62"/>
        <v/>
      </c>
      <c r="H681" s="296" t="str">
        <f t="shared" si="60"/>
        <v>否</v>
      </c>
      <c r="I681" s="301" t="str">
        <f t="shared" si="63"/>
        <v>否</v>
      </c>
      <c r="J681" s="286" t="str">
        <f t="shared" si="64"/>
        <v>否</v>
      </c>
      <c r="K681" s="286" t="str">
        <f t="shared" si="65"/>
        <v/>
      </c>
    </row>
    <row r="682" ht="36" hidden="1" customHeight="1" spans="1:11">
      <c r="A682" s="297">
        <v>2100208</v>
      </c>
      <c r="B682" s="298" t="s">
        <v>578</v>
      </c>
      <c r="C682" s="299">
        <v>0</v>
      </c>
      <c r="D682" s="299"/>
      <c r="E682" s="299">
        <v>0</v>
      </c>
      <c r="F682" s="260" t="str">
        <f t="shared" si="61"/>
        <v/>
      </c>
      <c r="G682" s="260" t="str">
        <f t="shared" si="62"/>
        <v/>
      </c>
      <c r="H682" s="296" t="str">
        <f t="shared" si="60"/>
        <v>否</v>
      </c>
      <c r="I682" s="301" t="str">
        <f t="shared" si="63"/>
        <v>否</v>
      </c>
      <c r="J682" s="286" t="str">
        <f t="shared" si="64"/>
        <v>否</v>
      </c>
      <c r="K682" s="286" t="str">
        <f t="shared" si="65"/>
        <v/>
      </c>
    </row>
    <row r="683" ht="36" hidden="1" customHeight="1" spans="1:11">
      <c r="A683" s="297">
        <v>2100209</v>
      </c>
      <c r="B683" s="298" t="s">
        <v>579</v>
      </c>
      <c r="C683" s="299">
        <v>0</v>
      </c>
      <c r="D683" s="299"/>
      <c r="E683" s="299">
        <v>0</v>
      </c>
      <c r="F683" s="260" t="str">
        <f t="shared" si="61"/>
        <v/>
      </c>
      <c r="G683" s="260" t="str">
        <f t="shared" si="62"/>
        <v/>
      </c>
      <c r="H683" s="296" t="str">
        <f t="shared" si="60"/>
        <v>否</v>
      </c>
      <c r="I683" s="301" t="str">
        <f t="shared" si="63"/>
        <v>否</v>
      </c>
      <c r="J683" s="286" t="str">
        <f t="shared" si="64"/>
        <v>否</v>
      </c>
      <c r="K683" s="286" t="str">
        <f t="shared" si="65"/>
        <v/>
      </c>
    </row>
    <row r="684" ht="36" hidden="1" customHeight="1" spans="1:11">
      <c r="A684" s="297">
        <v>2100210</v>
      </c>
      <c r="B684" s="302" t="s">
        <v>580</v>
      </c>
      <c r="C684" s="299">
        <v>0</v>
      </c>
      <c r="D684" s="299"/>
      <c r="E684" s="299">
        <v>0</v>
      </c>
      <c r="F684" s="260" t="str">
        <f t="shared" si="61"/>
        <v/>
      </c>
      <c r="G684" s="260" t="str">
        <f t="shared" si="62"/>
        <v/>
      </c>
      <c r="H684" s="296" t="str">
        <f t="shared" si="60"/>
        <v>否</v>
      </c>
      <c r="I684" s="301" t="str">
        <f t="shared" si="63"/>
        <v>否</v>
      </c>
      <c r="J684" s="286" t="str">
        <f t="shared" si="64"/>
        <v>否</v>
      </c>
      <c r="K684" s="286" t="str">
        <f t="shared" si="65"/>
        <v/>
      </c>
    </row>
    <row r="685" ht="35.1" customHeight="1" spans="1:11">
      <c r="A685" s="297">
        <v>2100211</v>
      </c>
      <c r="B685" s="298" t="s">
        <v>581</v>
      </c>
      <c r="C685" s="299">
        <v>0</v>
      </c>
      <c r="D685" s="299"/>
      <c r="E685" s="300">
        <v>10</v>
      </c>
      <c r="F685" s="260" t="str">
        <f t="shared" si="61"/>
        <v/>
      </c>
      <c r="G685" s="260" t="str">
        <f t="shared" si="62"/>
        <v/>
      </c>
      <c r="H685" s="296" t="str">
        <f t="shared" si="60"/>
        <v>是</v>
      </c>
      <c r="I685" s="301" t="str">
        <f t="shared" si="63"/>
        <v>否</v>
      </c>
      <c r="J685" s="286" t="str">
        <f t="shared" si="64"/>
        <v>否</v>
      </c>
      <c r="K685" s="372" t="str">
        <f t="shared" si="65"/>
        <v/>
      </c>
    </row>
    <row r="686" ht="35.1" customHeight="1" spans="1:11">
      <c r="A686" s="297">
        <v>2100299</v>
      </c>
      <c r="B686" s="298" t="s">
        <v>582</v>
      </c>
      <c r="C686" s="303">
        <v>4726</v>
      </c>
      <c r="D686" s="303">
        <v>5373</v>
      </c>
      <c r="E686" s="304">
        <v>2408</v>
      </c>
      <c r="F686" s="212">
        <f t="shared" si="61"/>
        <v>0.509521794329242</v>
      </c>
      <c r="G686" s="212">
        <f t="shared" si="62"/>
        <v>0.448166759724549</v>
      </c>
      <c r="H686" s="296" t="str">
        <f t="shared" si="60"/>
        <v>是</v>
      </c>
      <c r="I686" s="301" t="str">
        <f t="shared" si="63"/>
        <v>否</v>
      </c>
      <c r="J686" s="286" t="str">
        <f t="shared" si="64"/>
        <v>否</v>
      </c>
      <c r="K686" s="372" t="str">
        <f t="shared" si="65"/>
        <v/>
      </c>
    </row>
    <row r="687" ht="35.1" customHeight="1" spans="1:11">
      <c r="A687" s="292">
        <v>21003</v>
      </c>
      <c r="B687" s="298" t="s">
        <v>583</v>
      </c>
      <c r="C687" s="300">
        <f>SUM(C688:C690)</f>
        <v>32879</v>
      </c>
      <c r="D687" s="300">
        <f>SUM(D688:D690)</f>
        <v>30841</v>
      </c>
      <c r="E687" s="300">
        <f>SUM(E688:E690)</f>
        <v>26905</v>
      </c>
      <c r="F687" s="260">
        <f t="shared" si="61"/>
        <v>0.818303476383102</v>
      </c>
      <c r="G687" s="260">
        <f t="shared" si="62"/>
        <v>0.872377679063584</v>
      </c>
      <c r="H687" s="296" t="str">
        <f t="shared" si="60"/>
        <v>是</v>
      </c>
      <c r="I687" s="301" t="str">
        <f t="shared" si="63"/>
        <v>是</v>
      </c>
      <c r="J687" s="286" t="str">
        <f t="shared" si="64"/>
        <v>否</v>
      </c>
      <c r="K687" s="372" t="str">
        <f t="shared" si="65"/>
        <v/>
      </c>
    </row>
    <row r="688" ht="35.1" customHeight="1" spans="1:11">
      <c r="A688" s="297">
        <v>2100301</v>
      </c>
      <c r="B688" s="298" t="s">
        <v>584</v>
      </c>
      <c r="C688" s="299">
        <v>32</v>
      </c>
      <c r="D688" s="299">
        <v>33</v>
      </c>
      <c r="E688" s="300">
        <v>107</v>
      </c>
      <c r="F688" s="260">
        <f t="shared" si="61"/>
        <v>3.34375</v>
      </c>
      <c r="G688" s="260">
        <f t="shared" si="62"/>
        <v>3.24242424242424</v>
      </c>
      <c r="H688" s="296" t="str">
        <f t="shared" si="60"/>
        <v>是</v>
      </c>
      <c r="I688" s="301" t="str">
        <f t="shared" si="63"/>
        <v>否</v>
      </c>
      <c r="J688" s="286" t="str">
        <f t="shared" si="64"/>
        <v>否</v>
      </c>
      <c r="K688" s="372" t="str">
        <f t="shared" si="65"/>
        <v/>
      </c>
    </row>
    <row r="689" ht="35.1" customHeight="1" spans="1:11">
      <c r="A689" s="297">
        <v>2100302</v>
      </c>
      <c r="B689" s="298" t="s">
        <v>585</v>
      </c>
      <c r="C689" s="299">
        <v>27609</v>
      </c>
      <c r="D689" s="299">
        <v>25917</v>
      </c>
      <c r="E689" s="300">
        <v>21835</v>
      </c>
      <c r="F689" s="260">
        <f t="shared" si="61"/>
        <v>0.790865297547901</v>
      </c>
      <c r="G689" s="260">
        <f t="shared" si="62"/>
        <v>0.842497202608327</v>
      </c>
      <c r="H689" s="296" t="str">
        <f t="shared" si="60"/>
        <v>是</v>
      </c>
      <c r="I689" s="301" t="str">
        <f t="shared" si="63"/>
        <v>否</v>
      </c>
      <c r="J689" s="286" t="str">
        <f t="shared" si="64"/>
        <v>否</v>
      </c>
      <c r="K689" s="372" t="str">
        <f t="shared" si="65"/>
        <v/>
      </c>
    </row>
    <row r="690" ht="35.1" customHeight="1" spans="1:11">
      <c r="A690" s="297">
        <v>2100399</v>
      </c>
      <c r="B690" s="298" t="s">
        <v>586</v>
      </c>
      <c r="C690" s="303">
        <v>5238</v>
      </c>
      <c r="D690" s="303">
        <v>4891</v>
      </c>
      <c r="E690" s="304">
        <v>4963</v>
      </c>
      <c r="F690" s="212">
        <f t="shared" si="61"/>
        <v>0.94749904543719</v>
      </c>
      <c r="G690" s="212">
        <f t="shared" si="62"/>
        <v>1.0147209159681</v>
      </c>
      <c r="H690" s="296" t="str">
        <f t="shared" si="60"/>
        <v>是</v>
      </c>
      <c r="I690" s="301" t="str">
        <f t="shared" si="63"/>
        <v>否</v>
      </c>
      <c r="J690" s="286" t="str">
        <f t="shared" si="64"/>
        <v>否</v>
      </c>
      <c r="K690" s="372" t="str">
        <f t="shared" si="65"/>
        <v/>
      </c>
    </row>
    <row r="691" ht="35.1" customHeight="1" spans="1:11">
      <c r="A691" s="292">
        <v>21004</v>
      </c>
      <c r="B691" s="298" t="s">
        <v>587</v>
      </c>
      <c r="C691" s="300">
        <f>SUM(C692:C702)</f>
        <v>32520</v>
      </c>
      <c r="D691" s="300">
        <f>SUM(D692:D702)</f>
        <v>36172</v>
      </c>
      <c r="E691" s="300">
        <f>SUM(E692:E702)</f>
        <v>34254</v>
      </c>
      <c r="F691" s="260">
        <f t="shared" si="61"/>
        <v>1.05332103321033</v>
      </c>
      <c r="G691" s="260">
        <f t="shared" si="62"/>
        <v>0.946975561207564</v>
      </c>
      <c r="H691" s="296" t="str">
        <f t="shared" si="60"/>
        <v>是</v>
      </c>
      <c r="I691" s="301" t="str">
        <f t="shared" si="63"/>
        <v>是</v>
      </c>
      <c r="J691" s="286" t="str">
        <f t="shared" si="64"/>
        <v>否</v>
      </c>
      <c r="K691" s="372" t="str">
        <f t="shared" si="65"/>
        <v/>
      </c>
    </row>
    <row r="692" ht="35.1" customHeight="1" spans="1:11">
      <c r="A692" s="297">
        <v>2100401</v>
      </c>
      <c r="B692" s="298" t="s">
        <v>588</v>
      </c>
      <c r="C692" s="299">
        <v>5277</v>
      </c>
      <c r="D692" s="299">
        <v>5960</v>
      </c>
      <c r="E692" s="300">
        <v>6040</v>
      </c>
      <c r="F692" s="260">
        <f t="shared" si="61"/>
        <v>1.1445897290127</v>
      </c>
      <c r="G692" s="260">
        <f t="shared" si="62"/>
        <v>1.01342281879195</v>
      </c>
      <c r="H692" s="296" t="str">
        <f t="shared" si="60"/>
        <v>是</v>
      </c>
      <c r="I692" s="301" t="str">
        <f t="shared" si="63"/>
        <v>否</v>
      </c>
      <c r="J692" s="286" t="str">
        <f t="shared" si="64"/>
        <v>否</v>
      </c>
      <c r="K692" s="372" t="str">
        <f t="shared" si="65"/>
        <v/>
      </c>
    </row>
    <row r="693" ht="35.1" customHeight="1" spans="1:11">
      <c r="A693" s="297">
        <v>2100402</v>
      </c>
      <c r="B693" s="298" t="s">
        <v>589</v>
      </c>
      <c r="C693" s="299">
        <v>510</v>
      </c>
      <c r="D693" s="299">
        <v>587</v>
      </c>
      <c r="E693" s="300">
        <v>602</v>
      </c>
      <c r="F693" s="260">
        <f t="shared" si="61"/>
        <v>1.18039215686275</v>
      </c>
      <c r="G693" s="260">
        <f t="shared" si="62"/>
        <v>1.02555366269165</v>
      </c>
      <c r="H693" s="296" t="str">
        <f t="shared" si="60"/>
        <v>是</v>
      </c>
      <c r="I693" s="301" t="str">
        <f t="shared" si="63"/>
        <v>否</v>
      </c>
      <c r="J693" s="286" t="str">
        <f t="shared" si="64"/>
        <v>否</v>
      </c>
      <c r="K693" s="372" t="str">
        <f t="shared" si="65"/>
        <v/>
      </c>
    </row>
    <row r="694" ht="35.1" customHeight="1" spans="1:11">
      <c r="A694" s="297">
        <v>2100403</v>
      </c>
      <c r="B694" s="298" t="s">
        <v>590</v>
      </c>
      <c r="C694" s="299">
        <v>5816</v>
      </c>
      <c r="D694" s="299">
        <v>6596</v>
      </c>
      <c r="E694" s="300">
        <v>5380</v>
      </c>
      <c r="F694" s="260">
        <f t="shared" si="61"/>
        <v>0.925034387895461</v>
      </c>
      <c r="G694" s="260">
        <f t="shared" si="62"/>
        <v>0.815645845967253</v>
      </c>
      <c r="H694" s="296" t="str">
        <f t="shared" si="60"/>
        <v>是</v>
      </c>
      <c r="I694" s="301" t="str">
        <f t="shared" si="63"/>
        <v>否</v>
      </c>
      <c r="J694" s="286" t="str">
        <f t="shared" si="64"/>
        <v>否</v>
      </c>
      <c r="K694" s="372" t="str">
        <f t="shared" si="65"/>
        <v/>
      </c>
    </row>
    <row r="695" ht="36" hidden="1" customHeight="1" spans="1:11">
      <c r="A695" s="297">
        <v>2100404</v>
      </c>
      <c r="B695" s="298" t="s">
        <v>591</v>
      </c>
      <c r="C695" s="299">
        <v>0</v>
      </c>
      <c r="D695" s="299"/>
      <c r="E695" s="299">
        <v>0</v>
      </c>
      <c r="F695" s="260" t="str">
        <f t="shared" si="61"/>
        <v/>
      </c>
      <c r="G695" s="260" t="str">
        <f t="shared" si="62"/>
        <v/>
      </c>
      <c r="H695" s="296" t="str">
        <f t="shared" si="60"/>
        <v>否</v>
      </c>
      <c r="I695" s="301" t="str">
        <f t="shared" si="63"/>
        <v>否</v>
      </c>
      <c r="J695" s="286" t="str">
        <f t="shared" si="64"/>
        <v>否</v>
      </c>
      <c r="K695" s="286" t="str">
        <f t="shared" si="65"/>
        <v/>
      </c>
    </row>
    <row r="696" ht="35.1" customHeight="1" spans="1:11">
      <c r="A696" s="297">
        <v>2100405</v>
      </c>
      <c r="B696" s="298" t="s">
        <v>592</v>
      </c>
      <c r="C696" s="299">
        <v>199</v>
      </c>
      <c r="D696" s="299">
        <v>220</v>
      </c>
      <c r="E696" s="300">
        <v>128</v>
      </c>
      <c r="F696" s="260">
        <f t="shared" si="61"/>
        <v>0.64321608040201</v>
      </c>
      <c r="G696" s="260">
        <f t="shared" si="62"/>
        <v>0.581818181818182</v>
      </c>
      <c r="H696" s="296" t="str">
        <f t="shared" si="60"/>
        <v>是</v>
      </c>
      <c r="I696" s="301" t="str">
        <f t="shared" si="63"/>
        <v>否</v>
      </c>
      <c r="J696" s="286" t="str">
        <f t="shared" si="64"/>
        <v>否</v>
      </c>
      <c r="K696" s="372" t="str">
        <f t="shared" si="65"/>
        <v/>
      </c>
    </row>
    <row r="697" ht="35.1" customHeight="1" spans="1:11">
      <c r="A697" s="297">
        <v>2100406</v>
      </c>
      <c r="B697" s="298" t="s">
        <v>593</v>
      </c>
      <c r="C697" s="299">
        <v>999</v>
      </c>
      <c r="D697" s="299">
        <v>1200</v>
      </c>
      <c r="E697" s="300">
        <v>1315</v>
      </c>
      <c r="F697" s="260">
        <f t="shared" si="61"/>
        <v>1.31631631631632</v>
      </c>
      <c r="G697" s="260">
        <f t="shared" si="62"/>
        <v>1.09583333333333</v>
      </c>
      <c r="H697" s="296" t="str">
        <f t="shared" si="60"/>
        <v>是</v>
      </c>
      <c r="I697" s="301" t="str">
        <f t="shared" si="63"/>
        <v>否</v>
      </c>
      <c r="J697" s="286" t="str">
        <f t="shared" si="64"/>
        <v>否</v>
      </c>
      <c r="K697" s="372" t="str">
        <f t="shared" si="65"/>
        <v/>
      </c>
    </row>
    <row r="698" ht="36" hidden="1" customHeight="1" spans="1:11">
      <c r="A698" s="297">
        <v>2100407</v>
      </c>
      <c r="B698" s="298" t="s">
        <v>594</v>
      </c>
      <c r="C698" s="299">
        <v>0</v>
      </c>
      <c r="D698" s="299"/>
      <c r="E698" s="299">
        <v>0</v>
      </c>
      <c r="F698" s="260" t="str">
        <f t="shared" si="61"/>
        <v/>
      </c>
      <c r="G698" s="260" t="str">
        <f t="shared" si="62"/>
        <v/>
      </c>
      <c r="H698" s="296" t="str">
        <f t="shared" si="60"/>
        <v>否</v>
      </c>
      <c r="I698" s="301" t="str">
        <f t="shared" si="63"/>
        <v>否</v>
      </c>
      <c r="J698" s="286" t="str">
        <f t="shared" si="64"/>
        <v>否</v>
      </c>
      <c r="K698" s="286" t="str">
        <f t="shared" si="65"/>
        <v/>
      </c>
    </row>
    <row r="699" ht="35.1" customHeight="1" spans="1:11">
      <c r="A699" s="297">
        <v>2100408</v>
      </c>
      <c r="B699" s="298" t="s">
        <v>595</v>
      </c>
      <c r="C699" s="299">
        <v>12544</v>
      </c>
      <c r="D699" s="299">
        <v>13441</v>
      </c>
      <c r="E699" s="300">
        <v>14548</v>
      </c>
      <c r="F699" s="260">
        <f t="shared" si="61"/>
        <v>1.15975765306122</v>
      </c>
      <c r="G699" s="260">
        <f t="shared" si="62"/>
        <v>1.08235994345659</v>
      </c>
      <c r="H699" s="296" t="str">
        <f t="shared" si="60"/>
        <v>是</v>
      </c>
      <c r="I699" s="301" t="str">
        <f t="shared" si="63"/>
        <v>否</v>
      </c>
      <c r="J699" s="286" t="str">
        <f t="shared" si="64"/>
        <v>否</v>
      </c>
      <c r="K699" s="372" t="str">
        <f t="shared" si="65"/>
        <v/>
      </c>
    </row>
    <row r="700" ht="35.1" customHeight="1" spans="1:11">
      <c r="A700" s="297">
        <v>2100409</v>
      </c>
      <c r="B700" s="298" t="s">
        <v>596</v>
      </c>
      <c r="C700" s="299">
        <v>6985</v>
      </c>
      <c r="D700" s="299">
        <v>7977</v>
      </c>
      <c r="E700" s="300">
        <v>6165</v>
      </c>
      <c r="F700" s="260">
        <f t="shared" si="61"/>
        <v>0.882605583392985</v>
      </c>
      <c r="G700" s="260">
        <f t="shared" si="62"/>
        <v>0.772846934937947</v>
      </c>
      <c r="H700" s="296" t="str">
        <f t="shared" ref="H700:H763" si="66">IF(B700&lt;&gt;"",IF(SUM(C700:E700,K700)&lt;&gt;0,"是","否"),"是")</f>
        <v>是</v>
      </c>
      <c r="I700" s="301" t="str">
        <f t="shared" si="63"/>
        <v>否</v>
      </c>
      <c r="J700" s="286" t="str">
        <f t="shared" si="64"/>
        <v>否</v>
      </c>
      <c r="K700" s="372" t="str">
        <f t="shared" si="65"/>
        <v/>
      </c>
    </row>
    <row r="701" ht="35.1" customHeight="1" spans="1:11">
      <c r="A701" s="297">
        <v>2100410</v>
      </c>
      <c r="B701" s="298" t="s">
        <v>597</v>
      </c>
      <c r="C701" s="299">
        <v>162</v>
      </c>
      <c r="D701" s="299">
        <v>186</v>
      </c>
      <c r="E701" s="300">
        <v>60</v>
      </c>
      <c r="F701" s="260">
        <f t="shared" si="61"/>
        <v>0.37037037037037</v>
      </c>
      <c r="G701" s="260">
        <f t="shared" si="62"/>
        <v>0.32258064516129</v>
      </c>
      <c r="H701" s="296" t="str">
        <f t="shared" si="66"/>
        <v>是</v>
      </c>
      <c r="I701" s="301" t="str">
        <f t="shared" si="63"/>
        <v>否</v>
      </c>
      <c r="J701" s="286" t="str">
        <f t="shared" si="64"/>
        <v>否</v>
      </c>
      <c r="K701" s="372" t="str">
        <f t="shared" si="65"/>
        <v/>
      </c>
    </row>
    <row r="702" ht="35.1" customHeight="1" spans="1:11">
      <c r="A702" s="297">
        <v>2100499</v>
      </c>
      <c r="B702" s="298" t="s">
        <v>598</v>
      </c>
      <c r="C702" s="303">
        <v>28</v>
      </c>
      <c r="D702" s="303">
        <v>5</v>
      </c>
      <c r="E702" s="304">
        <v>16</v>
      </c>
      <c r="F702" s="212">
        <f t="shared" si="61"/>
        <v>0.571428571428571</v>
      </c>
      <c r="G702" s="212">
        <f t="shared" si="62"/>
        <v>3.2</v>
      </c>
      <c r="H702" s="296" t="str">
        <f t="shared" si="66"/>
        <v>是</v>
      </c>
      <c r="I702" s="301" t="str">
        <f t="shared" si="63"/>
        <v>否</v>
      </c>
      <c r="J702" s="286" t="str">
        <f t="shared" si="64"/>
        <v>否</v>
      </c>
      <c r="K702" s="372" t="str">
        <f t="shared" si="65"/>
        <v/>
      </c>
    </row>
    <row r="703" ht="35.1" customHeight="1" spans="1:11">
      <c r="A703" s="292">
        <v>21006</v>
      </c>
      <c r="B703" s="298" t="s">
        <v>599</v>
      </c>
      <c r="C703" s="300">
        <f>SUM(C704:C705)</f>
        <v>467</v>
      </c>
      <c r="D703" s="300">
        <f>SUM(D704:D705)</f>
        <v>501</v>
      </c>
      <c r="E703" s="300">
        <f>SUM(E704:E705)</f>
        <v>342</v>
      </c>
      <c r="F703" s="260">
        <f t="shared" si="61"/>
        <v>0.732334047109208</v>
      </c>
      <c r="G703" s="260">
        <f t="shared" si="62"/>
        <v>0.682634730538922</v>
      </c>
      <c r="H703" s="296" t="str">
        <f t="shared" si="66"/>
        <v>是</v>
      </c>
      <c r="I703" s="301" t="str">
        <f t="shared" si="63"/>
        <v>是</v>
      </c>
      <c r="J703" s="286" t="str">
        <f t="shared" si="64"/>
        <v>否</v>
      </c>
      <c r="K703" s="372" t="str">
        <f t="shared" si="65"/>
        <v/>
      </c>
    </row>
    <row r="704" ht="35.1" customHeight="1" spans="1:11">
      <c r="A704" s="297">
        <v>2100601</v>
      </c>
      <c r="B704" s="298" t="s">
        <v>600</v>
      </c>
      <c r="C704" s="299">
        <v>454</v>
      </c>
      <c r="D704" s="299">
        <v>481</v>
      </c>
      <c r="E704" s="300">
        <v>261</v>
      </c>
      <c r="F704" s="260">
        <f t="shared" si="61"/>
        <v>0.57488986784141</v>
      </c>
      <c r="G704" s="260">
        <f t="shared" si="62"/>
        <v>0.542619542619543</v>
      </c>
      <c r="H704" s="296" t="str">
        <f t="shared" si="66"/>
        <v>是</v>
      </c>
      <c r="I704" s="301" t="str">
        <f t="shared" si="63"/>
        <v>否</v>
      </c>
      <c r="J704" s="286" t="str">
        <f t="shared" si="64"/>
        <v>否</v>
      </c>
      <c r="K704" s="372" t="str">
        <f t="shared" si="65"/>
        <v/>
      </c>
    </row>
    <row r="705" ht="35.1" customHeight="1" spans="1:11">
      <c r="A705" s="297">
        <v>2100699</v>
      </c>
      <c r="B705" s="298" t="s">
        <v>601</v>
      </c>
      <c r="C705" s="303">
        <v>13</v>
      </c>
      <c r="D705" s="303">
        <v>20</v>
      </c>
      <c r="E705" s="304">
        <v>81</v>
      </c>
      <c r="F705" s="212">
        <f t="shared" si="61"/>
        <v>6.23076923076923</v>
      </c>
      <c r="G705" s="212">
        <f t="shared" si="62"/>
        <v>4.05</v>
      </c>
      <c r="H705" s="296" t="str">
        <f t="shared" si="66"/>
        <v>是</v>
      </c>
      <c r="I705" s="301" t="str">
        <f t="shared" si="63"/>
        <v>否</v>
      </c>
      <c r="J705" s="286" t="str">
        <f t="shared" si="64"/>
        <v>否</v>
      </c>
      <c r="K705" s="372" t="str">
        <f t="shared" si="65"/>
        <v/>
      </c>
    </row>
    <row r="706" ht="35.1" customHeight="1" spans="1:11">
      <c r="A706" s="292">
        <v>21007</v>
      </c>
      <c r="B706" s="298" t="s">
        <v>602</v>
      </c>
      <c r="C706" s="300">
        <f>SUM(C707:C709)</f>
        <v>5648</v>
      </c>
      <c r="D706" s="300">
        <f>SUM(D707:D709)</f>
        <v>5890</v>
      </c>
      <c r="E706" s="300">
        <f>SUM(E707:E709)</f>
        <v>5313</v>
      </c>
      <c r="F706" s="260">
        <f t="shared" si="61"/>
        <v>0.940686968838527</v>
      </c>
      <c r="G706" s="260">
        <f t="shared" si="62"/>
        <v>0.902037351443124</v>
      </c>
      <c r="H706" s="296" t="str">
        <f t="shared" si="66"/>
        <v>是</v>
      </c>
      <c r="I706" s="301" t="str">
        <f t="shared" si="63"/>
        <v>是</v>
      </c>
      <c r="J706" s="286" t="str">
        <f t="shared" si="64"/>
        <v>否</v>
      </c>
      <c r="K706" s="372" t="str">
        <f t="shared" si="65"/>
        <v/>
      </c>
    </row>
    <row r="707" ht="35.1" customHeight="1" spans="1:11">
      <c r="A707" s="297">
        <v>2100716</v>
      </c>
      <c r="B707" s="298" t="s">
        <v>603</v>
      </c>
      <c r="C707" s="299">
        <v>582</v>
      </c>
      <c r="D707" s="299">
        <v>611</v>
      </c>
      <c r="E707" s="300">
        <v>507</v>
      </c>
      <c r="F707" s="260">
        <f t="shared" si="61"/>
        <v>0.871134020618557</v>
      </c>
      <c r="G707" s="260">
        <f t="shared" si="62"/>
        <v>0.829787234042553</v>
      </c>
      <c r="H707" s="296" t="str">
        <f t="shared" si="66"/>
        <v>是</v>
      </c>
      <c r="I707" s="301" t="str">
        <f t="shared" si="63"/>
        <v>否</v>
      </c>
      <c r="J707" s="286" t="str">
        <f t="shared" si="64"/>
        <v>否</v>
      </c>
      <c r="K707" s="372" t="str">
        <f t="shared" si="65"/>
        <v/>
      </c>
    </row>
    <row r="708" ht="35.1" customHeight="1" spans="1:11">
      <c r="A708" s="297">
        <v>2100717</v>
      </c>
      <c r="B708" s="298" t="s">
        <v>604</v>
      </c>
      <c r="C708" s="299">
        <v>65</v>
      </c>
      <c r="D708" s="299">
        <v>73</v>
      </c>
      <c r="E708" s="300">
        <v>28</v>
      </c>
      <c r="F708" s="260">
        <f t="shared" si="61"/>
        <v>0.430769230769231</v>
      </c>
      <c r="G708" s="260">
        <f t="shared" si="62"/>
        <v>0.383561643835616</v>
      </c>
      <c r="H708" s="296" t="str">
        <f t="shared" si="66"/>
        <v>是</v>
      </c>
      <c r="I708" s="301" t="str">
        <f t="shared" si="63"/>
        <v>否</v>
      </c>
      <c r="J708" s="286" t="str">
        <f t="shared" si="64"/>
        <v>否</v>
      </c>
      <c r="K708" s="372" t="str">
        <f t="shared" si="65"/>
        <v/>
      </c>
    </row>
    <row r="709" ht="35.1" customHeight="1" spans="1:11">
      <c r="A709" s="297">
        <v>2100799</v>
      </c>
      <c r="B709" s="298" t="s">
        <v>605</v>
      </c>
      <c r="C709" s="303">
        <v>5001</v>
      </c>
      <c r="D709" s="303">
        <v>5206</v>
      </c>
      <c r="E709" s="304">
        <v>4778</v>
      </c>
      <c r="F709" s="212">
        <f t="shared" ref="F709:F772" si="67">IF(C709&lt;&gt;0,E709/C709,"")</f>
        <v>0.955408918216357</v>
      </c>
      <c r="G709" s="212">
        <f t="shared" ref="G709:G772" si="68">IF(D709&lt;&gt;0,E709/D709,"")</f>
        <v>0.917787168651556</v>
      </c>
      <c r="H709" s="296" t="str">
        <f t="shared" si="66"/>
        <v>是</v>
      </c>
      <c r="I709" s="301" t="str">
        <f t="shared" si="63"/>
        <v>否</v>
      </c>
      <c r="J709" s="286" t="str">
        <f t="shared" si="64"/>
        <v>否</v>
      </c>
      <c r="K709" s="372" t="str">
        <f t="shared" si="65"/>
        <v/>
      </c>
    </row>
    <row r="710" ht="35.1" customHeight="1" spans="1:11">
      <c r="A710" s="292">
        <v>21010</v>
      </c>
      <c r="B710" s="298" t="s">
        <v>606</v>
      </c>
      <c r="C710" s="300">
        <f>SUM(C711:C719)</f>
        <v>4637</v>
      </c>
      <c r="D710" s="300">
        <f>SUM(D711:D719)</f>
        <v>5056</v>
      </c>
      <c r="E710" s="300">
        <f>SUM(E711:E719)</f>
        <v>4021</v>
      </c>
      <c r="F710" s="260">
        <f t="shared" si="67"/>
        <v>0.867155488462368</v>
      </c>
      <c r="G710" s="260">
        <f t="shared" si="68"/>
        <v>0.795292721518987</v>
      </c>
      <c r="H710" s="296" t="str">
        <f t="shared" si="66"/>
        <v>是</v>
      </c>
      <c r="I710" s="301" t="str">
        <f t="shared" ref="I710:I773" si="69">IF(LEN(A710)&lt;=5,"是","否")</f>
        <v>是</v>
      </c>
      <c r="J710" s="286" t="str">
        <f t="shared" ref="J710:J773" si="70">IF(LEN(A710)=3,"是","否")</f>
        <v>否</v>
      </c>
      <c r="K710" s="372" t="str">
        <f t="shared" ref="K710:K773" si="71">IF(J710="是",1,"")</f>
        <v/>
      </c>
    </row>
    <row r="711" ht="35.1" customHeight="1" spans="1:11">
      <c r="A711" s="297">
        <v>2101001</v>
      </c>
      <c r="B711" s="298" t="s">
        <v>95</v>
      </c>
      <c r="C711" s="299">
        <v>2133</v>
      </c>
      <c r="D711" s="299">
        <v>2429</v>
      </c>
      <c r="E711" s="300">
        <v>2325</v>
      </c>
      <c r="F711" s="260">
        <f t="shared" si="67"/>
        <v>1.09001406469761</v>
      </c>
      <c r="G711" s="260">
        <f t="shared" si="68"/>
        <v>0.957184026348291</v>
      </c>
      <c r="H711" s="296" t="str">
        <f t="shared" si="66"/>
        <v>是</v>
      </c>
      <c r="I711" s="301" t="str">
        <f t="shared" si="69"/>
        <v>否</v>
      </c>
      <c r="J711" s="286" t="str">
        <f t="shared" si="70"/>
        <v>否</v>
      </c>
      <c r="K711" s="372" t="str">
        <f t="shared" si="71"/>
        <v/>
      </c>
    </row>
    <row r="712" ht="35.1" customHeight="1" spans="1:11">
      <c r="A712" s="297">
        <v>2101002</v>
      </c>
      <c r="B712" s="298" t="s">
        <v>96</v>
      </c>
      <c r="C712" s="299">
        <v>8</v>
      </c>
      <c r="D712" s="299">
        <v>9</v>
      </c>
      <c r="E712" s="300">
        <v>51</v>
      </c>
      <c r="F712" s="260">
        <f t="shared" si="67"/>
        <v>6.375</v>
      </c>
      <c r="G712" s="260">
        <f t="shared" si="68"/>
        <v>5.66666666666667</v>
      </c>
      <c r="H712" s="296" t="str">
        <f t="shared" si="66"/>
        <v>是</v>
      </c>
      <c r="I712" s="301" t="str">
        <f t="shared" si="69"/>
        <v>否</v>
      </c>
      <c r="J712" s="286" t="str">
        <f t="shared" si="70"/>
        <v>否</v>
      </c>
      <c r="K712" s="372" t="str">
        <f t="shared" si="71"/>
        <v/>
      </c>
    </row>
    <row r="713" ht="36" hidden="1" customHeight="1" spans="1:11">
      <c r="A713" s="297">
        <v>2101003</v>
      </c>
      <c r="B713" s="298" t="s">
        <v>97</v>
      </c>
      <c r="C713" s="299">
        <v>0</v>
      </c>
      <c r="D713" s="299"/>
      <c r="E713" s="299"/>
      <c r="F713" s="260" t="str">
        <f t="shared" si="67"/>
        <v/>
      </c>
      <c r="G713" s="260" t="str">
        <f t="shared" si="68"/>
        <v/>
      </c>
      <c r="H713" s="296" t="str">
        <f t="shared" si="66"/>
        <v>否</v>
      </c>
      <c r="I713" s="301" t="str">
        <f t="shared" si="69"/>
        <v>否</v>
      </c>
      <c r="J713" s="286" t="str">
        <f t="shared" si="70"/>
        <v>否</v>
      </c>
      <c r="K713" s="286" t="str">
        <f t="shared" si="71"/>
        <v/>
      </c>
    </row>
    <row r="714" ht="35.1" customHeight="1" spans="1:11">
      <c r="A714" s="297">
        <v>2101012</v>
      </c>
      <c r="B714" s="298" t="s">
        <v>607</v>
      </c>
      <c r="C714" s="299">
        <v>55</v>
      </c>
      <c r="D714" s="299">
        <v>31</v>
      </c>
      <c r="E714" s="300"/>
      <c r="F714" s="260">
        <f t="shared" si="67"/>
        <v>0</v>
      </c>
      <c r="G714" s="260">
        <f t="shared" si="68"/>
        <v>0</v>
      </c>
      <c r="H714" s="296" t="str">
        <f t="shared" si="66"/>
        <v>是</v>
      </c>
      <c r="I714" s="301" t="str">
        <f t="shared" si="69"/>
        <v>否</v>
      </c>
      <c r="J714" s="286" t="str">
        <f t="shared" si="70"/>
        <v>否</v>
      </c>
      <c r="K714" s="372" t="str">
        <f t="shared" si="71"/>
        <v/>
      </c>
    </row>
    <row r="715" ht="35.1" customHeight="1" spans="1:11">
      <c r="A715" s="297">
        <v>2101014</v>
      </c>
      <c r="B715" s="298" t="s">
        <v>608</v>
      </c>
      <c r="C715" s="299">
        <v>7</v>
      </c>
      <c r="D715" s="299">
        <v>6</v>
      </c>
      <c r="E715" s="300"/>
      <c r="F715" s="260">
        <f t="shared" si="67"/>
        <v>0</v>
      </c>
      <c r="G715" s="260">
        <f t="shared" si="68"/>
        <v>0</v>
      </c>
      <c r="H715" s="296" t="str">
        <f t="shared" si="66"/>
        <v>是</v>
      </c>
      <c r="I715" s="301" t="str">
        <f t="shared" si="69"/>
        <v>否</v>
      </c>
      <c r="J715" s="286" t="str">
        <f t="shared" si="70"/>
        <v>否</v>
      </c>
      <c r="K715" s="372" t="str">
        <f t="shared" si="71"/>
        <v/>
      </c>
    </row>
    <row r="716" ht="35.1" customHeight="1" spans="1:11">
      <c r="A716" s="297">
        <v>2101015</v>
      </c>
      <c r="B716" s="298" t="s">
        <v>609</v>
      </c>
      <c r="C716" s="299">
        <v>2</v>
      </c>
      <c r="D716" s="299">
        <v>2</v>
      </c>
      <c r="E716" s="300"/>
      <c r="F716" s="260">
        <f t="shared" si="67"/>
        <v>0</v>
      </c>
      <c r="G716" s="260">
        <f t="shared" si="68"/>
        <v>0</v>
      </c>
      <c r="H716" s="296" t="str">
        <f t="shared" si="66"/>
        <v>是</v>
      </c>
      <c r="I716" s="301" t="str">
        <f t="shared" si="69"/>
        <v>否</v>
      </c>
      <c r="J716" s="286" t="str">
        <f t="shared" si="70"/>
        <v>否</v>
      </c>
      <c r="K716" s="372" t="str">
        <f t="shared" si="71"/>
        <v/>
      </c>
    </row>
    <row r="717" ht="35.1" customHeight="1" spans="1:11">
      <c r="A717" s="297">
        <v>2101016</v>
      </c>
      <c r="B717" s="298" t="s">
        <v>610</v>
      </c>
      <c r="C717" s="299">
        <v>1522</v>
      </c>
      <c r="D717" s="299">
        <v>1584</v>
      </c>
      <c r="E717" s="300">
        <v>405</v>
      </c>
      <c r="F717" s="260">
        <f t="shared" si="67"/>
        <v>0.266097240473062</v>
      </c>
      <c r="G717" s="260">
        <f t="shared" si="68"/>
        <v>0.255681818181818</v>
      </c>
      <c r="H717" s="296" t="str">
        <f t="shared" si="66"/>
        <v>是</v>
      </c>
      <c r="I717" s="301" t="str">
        <f t="shared" si="69"/>
        <v>否</v>
      </c>
      <c r="J717" s="286" t="str">
        <f t="shared" si="70"/>
        <v>否</v>
      </c>
      <c r="K717" s="372" t="str">
        <f t="shared" si="71"/>
        <v/>
      </c>
    </row>
    <row r="718" ht="35.1" customHeight="1" spans="1:11">
      <c r="A718" s="297">
        <v>2101050</v>
      </c>
      <c r="B718" s="298" t="s">
        <v>104</v>
      </c>
      <c r="C718" s="299">
        <v>402</v>
      </c>
      <c r="D718" s="299">
        <v>476</v>
      </c>
      <c r="E718" s="300">
        <v>512</v>
      </c>
      <c r="F718" s="260">
        <f t="shared" si="67"/>
        <v>1.27363184079602</v>
      </c>
      <c r="G718" s="260">
        <f t="shared" si="68"/>
        <v>1.07563025210084</v>
      </c>
      <c r="H718" s="296" t="str">
        <f t="shared" si="66"/>
        <v>是</v>
      </c>
      <c r="I718" s="301" t="str">
        <f t="shared" si="69"/>
        <v>否</v>
      </c>
      <c r="J718" s="286" t="str">
        <f t="shared" si="70"/>
        <v>否</v>
      </c>
      <c r="K718" s="372" t="str">
        <f t="shared" si="71"/>
        <v/>
      </c>
    </row>
    <row r="719" ht="35.1" customHeight="1" spans="1:11">
      <c r="A719" s="297">
        <v>2101099</v>
      </c>
      <c r="B719" s="298" t="s">
        <v>611</v>
      </c>
      <c r="C719" s="303">
        <v>508</v>
      </c>
      <c r="D719" s="303">
        <v>519</v>
      </c>
      <c r="E719" s="304">
        <v>728</v>
      </c>
      <c r="F719" s="212">
        <f t="shared" si="67"/>
        <v>1.43307086614173</v>
      </c>
      <c r="G719" s="212">
        <f t="shared" si="68"/>
        <v>1.40269749518304</v>
      </c>
      <c r="H719" s="296" t="str">
        <f t="shared" si="66"/>
        <v>是</v>
      </c>
      <c r="I719" s="301" t="str">
        <f t="shared" si="69"/>
        <v>否</v>
      </c>
      <c r="J719" s="286" t="str">
        <f t="shared" si="70"/>
        <v>否</v>
      </c>
      <c r="K719" s="372" t="str">
        <f t="shared" si="71"/>
        <v/>
      </c>
    </row>
    <row r="720" ht="35.1" customHeight="1" spans="1:11">
      <c r="A720" s="292">
        <v>21011</v>
      </c>
      <c r="B720" s="298" t="s">
        <v>612</v>
      </c>
      <c r="C720" s="300">
        <f>SUM(C721:C724)</f>
        <v>32238</v>
      </c>
      <c r="D720" s="300">
        <f>SUM(D721:D724)</f>
        <v>36413</v>
      </c>
      <c r="E720" s="300">
        <f>SUM(E721:E724)</f>
        <v>39508</v>
      </c>
      <c r="F720" s="260">
        <f t="shared" si="67"/>
        <v>1.22551026738631</v>
      </c>
      <c r="G720" s="260">
        <f t="shared" si="68"/>
        <v>1.08499711641447</v>
      </c>
      <c r="H720" s="296" t="str">
        <f t="shared" si="66"/>
        <v>是</v>
      </c>
      <c r="I720" s="301" t="str">
        <f t="shared" si="69"/>
        <v>是</v>
      </c>
      <c r="J720" s="286" t="str">
        <f t="shared" si="70"/>
        <v>否</v>
      </c>
      <c r="K720" s="372" t="str">
        <f t="shared" si="71"/>
        <v/>
      </c>
    </row>
    <row r="721" ht="35.1" customHeight="1" spans="1:11">
      <c r="A721" s="297">
        <v>2101101</v>
      </c>
      <c r="B721" s="298" t="s">
        <v>613</v>
      </c>
      <c r="C721" s="299">
        <v>11059</v>
      </c>
      <c r="D721" s="299">
        <v>12217</v>
      </c>
      <c r="E721" s="300">
        <v>11091</v>
      </c>
      <c r="F721" s="260">
        <f t="shared" si="67"/>
        <v>1.00289357084727</v>
      </c>
      <c r="G721" s="260">
        <f t="shared" si="68"/>
        <v>0.907833346975526</v>
      </c>
      <c r="H721" s="296" t="str">
        <f t="shared" si="66"/>
        <v>是</v>
      </c>
      <c r="I721" s="301" t="str">
        <f t="shared" si="69"/>
        <v>否</v>
      </c>
      <c r="J721" s="286" t="str">
        <f t="shared" si="70"/>
        <v>否</v>
      </c>
      <c r="K721" s="372" t="str">
        <f t="shared" si="71"/>
        <v/>
      </c>
    </row>
    <row r="722" ht="35.1" customHeight="1" spans="1:11">
      <c r="A722" s="297">
        <v>2101102</v>
      </c>
      <c r="B722" s="298" t="s">
        <v>614</v>
      </c>
      <c r="C722" s="299">
        <v>20003</v>
      </c>
      <c r="D722" s="299">
        <v>22480</v>
      </c>
      <c r="E722" s="300">
        <v>23683</v>
      </c>
      <c r="F722" s="260">
        <f t="shared" si="67"/>
        <v>1.18397240413938</v>
      </c>
      <c r="G722" s="260">
        <f t="shared" si="68"/>
        <v>1.05351423487544</v>
      </c>
      <c r="H722" s="296" t="str">
        <f t="shared" si="66"/>
        <v>是</v>
      </c>
      <c r="I722" s="301" t="str">
        <f t="shared" si="69"/>
        <v>否</v>
      </c>
      <c r="J722" s="286" t="str">
        <f t="shared" si="70"/>
        <v>否</v>
      </c>
      <c r="K722" s="372" t="str">
        <f t="shared" si="71"/>
        <v/>
      </c>
    </row>
    <row r="723" ht="35.1" customHeight="1" spans="1:11">
      <c r="A723" s="297">
        <v>2101103</v>
      </c>
      <c r="B723" s="298" t="s">
        <v>615</v>
      </c>
      <c r="C723" s="299">
        <v>713</v>
      </c>
      <c r="D723" s="299">
        <v>720</v>
      </c>
      <c r="E723" s="300">
        <v>2688</v>
      </c>
      <c r="F723" s="260">
        <f t="shared" si="67"/>
        <v>3.76998597475456</v>
      </c>
      <c r="G723" s="260">
        <f t="shared" si="68"/>
        <v>3.73333333333333</v>
      </c>
      <c r="H723" s="296" t="str">
        <f t="shared" si="66"/>
        <v>是</v>
      </c>
      <c r="I723" s="301" t="str">
        <f t="shared" si="69"/>
        <v>否</v>
      </c>
      <c r="J723" s="286" t="str">
        <f t="shared" si="70"/>
        <v>否</v>
      </c>
      <c r="K723" s="372" t="str">
        <f t="shared" si="71"/>
        <v/>
      </c>
    </row>
    <row r="724" ht="35.1" customHeight="1" spans="1:11">
      <c r="A724" s="297">
        <v>2101199</v>
      </c>
      <c r="B724" s="298" t="s">
        <v>616</v>
      </c>
      <c r="C724" s="303">
        <v>463</v>
      </c>
      <c r="D724" s="303">
        <v>996</v>
      </c>
      <c r="E724" s="304">
        <v>2046</v>
      </c>
      <c r="F724" s="212">
        <f t="shared" si="67"/>
        <v>4.41900647948164</v>
      </c>
      <c r="G724" s="212">
        <f t="shared" si="68"/>
        <v>2.05421686746988</v>
      </c>
      <c r="H724" s="296" t="str">
        <f t="shared" si="66"/>
        <v>是</v>
      </c>
      <c r="I724" s="301" t="str">
        <f t="shared" si="69"/>
        <v>否</v>
      </c>
      <c r="J724" s="286" t="str">
        <f t="shared" si="70"/>
        <v>否</v>
      </c>
      <c r="K724" s="372" t="str">
        <f t="shared" si="71"/>
        <v/>
      </c>
    </row>
    <row r="725" ht="35.1" customHeight="1" spans="1:11">
      <c r="A725" s="292">
        <v>21012</v>
      </c>
      <c r="B725" s="298" t="s">
        <v>617</v>
      </c>
      <c r="C725" s="300">
        <f>SUM(C726:C730)</f>
        <v>93342</v>
      </c>
      <c r="D725" s="300">
        <f>SUM(D726:D730)</f>
        <v>101242</v>
      </c>
      <c r="E725" s="300">
        <f>SUM(E726:E730)</f>
        <v>104990</v>
      </c>
      <c r="F725" s="260">
        <f t="shared" si="67"/>
        <v>1.12478841250455</v>
      </c>
      <c r="G725" s="260">
        <f t="shared" si="68"/>
        <v>1.03702020900417</v>
      </c>
      <c r="H725" s="296" t="str">
        <f t="shared" si="66"/>
        <v>是</v>
      </c>
      <c r="I725" s="301" t="str">
        <f t="shared" si="69"/>
        <v>是</v>
      </c>
      <c r="J725" s="286" t="str">
        <f t="shared" si="70"/>
        <v>否</v>
      </c>
      <c r="K725" s="372" t="str">
        <f t="shared" si="71"/>
        <v/>
      </c>
    </row>
    <row r="726" ht="35.1" customHeight="1" spans="1:11">
      <c r="A726" s="297">
        <v>2101201</v>
      </c>
      <c r="B726" s="298" t="s">
        <v>618</v>
      </c>
      <c r="C726" s="299">
        <v>0</v>
      </c>
      <c r="D726" s="299"/>
      <c r="E726" s="300">
        <v>3</v>
      </c>
      <c r="F726" s="260" t="str">
        <f t="shared" si="67"/>
        <v/>
      </c>
      <c r="G726" s="260" t="str">
        <f t="shared" si="68"/>
        <v/>
      </c>
      <c r="H726" s="296" t="str">
        <f t="shared" si="66"/>
        <v>是</v>
      </c>
      <c r="I726" s="301" t="str">
        <f t="shared" si="69"/>
        <v>否</v>
      </c>
      <c r="J726" s="286" t="str">
        <f t="shared" si="70"/>
        <v>否</v>
      </c>
      <c r="K726" s="372" t="str">
        <f t="shared" si="71"/>
        <v/>
      </c>
    </row>
    <row r="727" ht="35.1" customHeight="1" spans="1:11">
      <c r="A727" s="297">
        <v>2101202</v>
      </c>
      <c r="B727" s="298" t="s">
        <v>619</v>
      </c>
      <c r="C727" s="299">
        <v>92957</v>
      </c>
      <c r="D727" s="299">
        <v>100743</v>
      </c>
      <c r="E727" s="300">
        <v>104957</v>
      </c>
      <c r="F727" s="260">
        <f t="shared" si="67"/>
        <v>1.12909194573835</v>
      </c>
      <c r="G727" s="373">
        <f t="shared" si="68"/>
        <v>1.0418292089773</v>
      </c>
      <c r="H727" s="296" t="str">
        <f t="shared" si="66"/>
        <v>是</v>
      </c>
      <c r="I727" s="301" t="str">
        <f t="shared" si="69"/>
        <v>否</v>
      </c>
      <c r="J727" s="286" t="str">
        <f t="shared" si="70"/>
        <v>否</v>
      </c>
      <c r="K727" s="372" t="str">
        <f t="shared" si="71"/>
        <v/>
      </c>
    </row>
    <row r="728" ht="36" hidden="1" customHeight="1" spans="1:11">
      <c r="A728" s="297">
        <v>2101203</v>
      </c>
      <c r="B728" s="298" t="s">
        <v>620</v>
      </c>
      <c r="C728" s="299">
        <v>0</v>
      </c>
      <c r="D728" s="299"/>
      <c r="E728" s="299"/>
      <c r="F728" s="260" t="str">
        <f t="shared" si="67"/>
        <v/>
      </c>
      <c r="G728" s="373" t="str">
        <f t="shared" si="68"/>
        <v/>
      </c>
      <c r="H728" s="296" t="str">
        <f t="shared" si="66"/>
        <v>否</v>
      </c>
      <c r="I728" s="301" t="str">
        <f t="shared" si="69"/>
        <v>否</v>
      </c>
      <c r="J728" s="286" t="str">
        <f t="shared" si="70"/>
        <v>否</v>
      </c>
      <c r="K728" s="286" t="str">
        <f t="shared" si="71"/>
        <v/>
      </c>
    </row>
    <row r="729" ht="35.1" customHeight="1" spans="1:11">
      <c r="A729" s="297">
        <v>2101204</v>
      </c>
      <c r="B729" s="298" t="s">
        <v>621</v>
      </c>
      <c r="C729" s="299">
        <v>0</v>
      </c>
      <c r="D729" s="299">
        <v>65</v>
      </c>
      <c r="E729" s="300"/>
      <c r="F729" s="260" t="str">
        <f t="shared" si="67"/>
        <v/>
      </c>
      <c r="G729" s="260">
        <f t="shared" si="68"/>
        <v>0</v>
      </c>
      <c r="H729" s="296" t="str">
        <f t="shared" si="66"/>
        <v>是</v>
      </c>
      <c r="I729" s="301" t="str">
        <f t="shared" si="69"/>
        <v>否</v>
      </c>
      <c r="J729" s="286" t="str">
        <f t="shared" si="70"/>
        <v>否</v>
      </c>
      <c r="K729" s="372" t="str">
        <f t="shared" si="71"/>
        <v/>
      </c>
    </row>
    <row r="730" ht="35.1" customHeight="1" spans="1:11">
      <c r="A730" s="297">
        <v>2101299</v>
      </c>
      <c r="B730" s="298" t="s">
        <v>622</v>
      </c>
      <c r="C730" s="303">
        <v>385</v>
      </c>
      <c r="D730" s="303">
        <v>434</v>
      </c>
      <c r="E730" s="304">
        <v>30</v>
      </c>
      <c r="F730" s="212">
        <f t="shared" si="67"/>
        <v>0.0779220779220779</v>
      </c>
      <c r="G730" s="212">
        <f t="shared" si="68"/>
        <v>0.0691244239631336</v>
      </c>
      <c r="H730" s="296" t="str">
        <f t="shared" si="66"/>
        <v>是</v>
      </c>
      <c r="I730" s="301" t="str">
        <f t="shared" si="69"/>
        <v>否</v>
      </c>
      <c r="J730" s="286" t="str">
        <f t="shared" si="70"/>
        <v>否</v>
      </c>
      <c r="K730" s="372" t="str">
        <f t="shared" si="71"/>
        <v/>
      </c>
    </row>
    <row r="731" ht="35.1" customHeight="1" spans="1:11">
      <c r="A731" s="292">
        <v>21013</v>
      </c>
      <c r="B731" s="298" t="s">
        <v>623</v>
      </c>
      <c r="C731" s="300">
        <f>SUM(C732:C734)</f>
        <v>8283</v>
      </c>
      <c r="D731" s="300">
        <f>SUM(D732:D734)</f>
        <v>8882</v>
      </c>
      <c r="E731" s="300">
        <f>SUM(E732:E734)</f>
        <v>9894</v>
      </c>
      <c r="F731" s="260">
        <f t="shared" si="67"/>
        <v>1.19449474827961</v>
      </c>
      <c r="G731" s="260">
        <f t="shared" si="68"/>
        <v>1.11393830218419</v>
      </c>
      <c r="H731" s="296" t="str">
        <f t="shared" si="66"/>
        <v>是</v>
      </c>
      <c r="I731" s="301" t="str">
        <f t="shared" si="69"/>
        <v>是</v>
      </c>
      <c r="J731" s="286" t="str">
        <f t="shared" si="70"/>
        <v>否</v>
      </c>
      <c r="K731" s="372" t="str">
        <f t="shared" si="71"/>
        <v/>
      </c>
    </row>
    <row r="732" ht="35.1" customHeight="1" spans="1:11">
      <c r="A732" s="297">
        <v>2101301</v>
      </c>
      <c r="B732" s="298" t="s">
        <v>624</v>
      </c>
      <c r="C732" s="299">
        <v>5615</v>
      </c>
      <c r="D732" s="299">
        <v>6045</v>
      </c>
      <c r="E732" s="300">
        <v>5537</v>
      </c>
      <c r="F732" s="260">
        <f t="shared" si="67"/>
        <v>0.986108637577916</v>
      </c>
      <c r="G732" s="260">
        <f t="shared" si="68"/>
        <v>0.915963606286187</v>
      </c>
      <c r="H732" s="296" t="str">
        <f t="shared" si="66"/>
        <v>是</v>
      </c>
      <c r="I732" s="301" t="str">
        <f t="shared" si="69"/>
        <v>否</v>
      </c>
      <c r="J732" s="286" t="str">
        <f t="shared" si="70"/>
        <v>否</v>
      </c>
      <c r="K732" s="372" t="str">
        <f t="shared" si="71"/>
        <v/>
      </c>
    </row>
    <row r="733" ht="35.1" customHeight="1" spans="1:11">
      <c r="A733" s="297">
        <v>2101302</v>
      </c>
      <c r="B733" s="298" t="s">
        <v>625</v>
      </c>
      <c r="C733" s="299">
        <v>216</v>
      </c>
      <c r="D733" s="299">
        <v>251</v>
      </c>
      <c r="E733" s="300">
        <v>115</v>
      </c>
      <c r="F733" s="260">
        <f t="shared" si="67"/>
        <v>0.532407407407407</v>
      </c>
      <c r="G733" s="260">
        <f t="shared" si="68"/>
        <v>0.458167330677291</v>
      </c>
      <c r="H733" s="296" t="str">
        <f t="shared" si="66"/>
        <v>是</v>
      </c>
      <c r="I733" s="301" t="str">
        <f t="shared" si="69"/>
        <v>否</v>
      </c>
      <c r="J733" s="286" t="str">
        <f t="shared" si="70"/>
        <v>否</v>
      </c>
      <c r="K733" s="372" t="str">
        <f t="shared" si="71"/>
        <v/>
      </c>
    </row>
    <row r="734" ht="35.1" customHeight="1" spans="1:11">
      <c r="A734" s="297">
        <v>2101399</v>
      </c>
      <c r="B734" s="298" t="s">
        <v>626</v>
      </c>
      <c r="C734" s="303">
        <v>2452</v>
      </c>
      <c r="D734" s="303">
        <v>2586</v>
      </c>
      <c r="E734" s="304">
        <v>4242</v>
      </c>
      <c r="F734" s="212">
        <f t="shared" si="67"/>
        <v>1.7300163132137</v>
      </c>
      <c r="G734" s="212">
        <f t="shared" si="68"/>
        <v>1.64037122969838</v>
      </c>
      <c r="H734" s="296" t="str">
        <f t="shared" si="66"/>
        <v>是</v>
      </c>
      <c r="I734" s="301" t="str">
        <f t="shared" si="69"/>
        <v>否</v>
      </c>
      <c r="J734" s="286" t="str">
        <f t="shared" si="70"/>
        <v>否</v>
      </c>
      <c r="K734" s="372" t="str">
        <f t="shared" si="71"/>
        <v/>
      </c>
    </row>
    <row r="735" ht="35.1" customHeight="1" spans="1:11">
      <c r="A735" s="292">
        <v>21014</v>
      </c>
      <c r="B735" s="298" t="s">
        <v>627</v>
      </c>
      <c r="C735" s="300">
        <f>SUM(C736:C737)</f>
        <v>453</v>
      </c>
      <c r="D735" s="300">
        <f>SUM(D736:D737)</f>
        <v>491</v>
      </c>
      <c r="E735" s="300">
        <f>SUM(E736:E737)</f>
        <v>484</v>
      </c>
      <c r="F735" s="260">
        <f t="shared" si="67"/>
        <v>1.06843267108168</v>
      </c>
      <c r="G735" s="260">
        <f t="shared" si="68"/>
        <v>0.985743380855397</v>
      </c>
      <c r="H735" s="296" t="str">
        <f t="shared" si="66"/>
        <v>是</v>
      </c>
      <c r="I735" s="301" t="str">
        <f t="shared" si="69"/>
        <v>是</v>
      </c>
      <c r="J735" s="286" t="str">
        <f t="shared" si="70"/>
        <v>否</v>
      </c>
      <c r="K735" s="372" t="str">
        <f t="shared" si="71"/>
        <v/>
      </c>
    </row>
    <row r="736" ht="35.1" customHeight="1" spans="1:11">
      <c r="A736" s="297">
        <v>2101401</v>
      </c>
      <c r="B736" s="298" t="s">
        <v>628</v>
      </c>
      <c r="C736" s="299">
        <v>438</v>
      </c>
      <c r="D736" s="299">
        <v>471</v>
      </c>
      <c r="E736" s="300">
        <v>464</v>
      </c>
      <c r="F736" s="260">
        <f t="shared" si="67"/>
        <v>1.05936073059361</v>
      </c>
      <c r="G736" s="260">
        <f t="shared" si="68"/>
        <v>0.985138004246285</v>
      </c>
      <c r="H736" s="296" t="str">
        <f t="shared" si="66"/>
        <v>是</v>
      </c>
      <c r="I736" s="301" t="str">
        <f t="shared" si="69"/>
        <v>否</v>
      </c>
      <c r="J736" s="286" t="str">
        <f t="shared" si="70"/>
        <v>否</v>
      </c>
      <c r="K736" s="372" t="str">
        <f t="shared" si="71"/>
        <v/>
      </c>
    </row>
    <row r="737" ht="35.1" customHeight="1" spans="1:11">
      <c r="A737" s="297">
        <v>2101499</v>
      </c>
      <c r="B737" s="298" t="s">
        <v>629</v>
      </c>
      <c r="C737" s="303">
        <v>15</v>
      </c>
      <c r="D737" s="303">
        <v>20</v>
      </c>
      <c r="E737" s="304">
        <v>20</v>
      </c>
      <c r="F737" s="212">
        <f t="shared" si="67"/>
        <v>1.33333333333333</v>
      </c>
      <c r="G737" s="260">
        <f t="shared" si="68"/>
        <v>1</v>
      </c>
      <c r="H737" s="296" t="str">
        <f t="shared" si="66"/>
        <v>是</v>
      </c>
      <c r="I737" s="301" t="str">
        <f t="shared" si="69"/>
        <v>否</v>
      </c>
      <c r="J737" s="286" t="str">
        <f t="shared" si="70"/>
        <v>否</v>
      </c>
      <c r="K737" s="372" t="str">
        <f t="shared" si="71"/>
        <v/>
      </c>
    </row>
    <row r="738" ht="35.1" customHeight="1" spans="1:11">
      <c r="A738" s="292">
        <v>21099</v>
      </c>
      <c r="B738" s="298" t="s">
        <v>630</v>
      </c>
      <c r="C738" s="300">
        <f>SUM(C739)</f>
        <v>2389</v>
      </c>
      <c r="D738" s="300">
        <f>SUM(D739)</f>
        <v>1525</v>
      </c>
      <c r="E738" s="300">
        <f>SUM(E739)</f>
        <v>1194</v>
      </c>
      <c r="F738" s="260">
        <f t="shared" si="67"/>
        <v>0.499790707408958</v>
      </c>
      <c r="G738" s="260">
        <f t="shared" si="68"/>
        <v>0.782950819672131</v>
      </c>
      <c r="H738" s="296" t="str">
        <f t="shared" si="66"/>
        <v>是</v>
      </c>
      <c r="I738" s="301" t="str">
        <f t="shared" si="69"/>
        <v>是</v>
      </c>
      <c r="J738" s="286" t="str">
        <f t="shared" si="70"/>
        <v>否</v>
      </c>
      <c r="K738" s="372" t="str">
        <f t="shared" si="71"/>
        <v/>
      </c>
    </row>
    <row r="739" ht="35.1" customHeight="1" spans="1:11">
      <c r="A739" s="297">
        <v>2109901</v>
      </c>
      <c r="B739" s="298" t="s">
        <v>631</v>
      </c>
      <c r="C739" s="303">
        <v>2389</v>
      </c>
      <c r="D739" s="303">
        <v>1525</v>
      </c>
      <c r="E739" s="304">
        <v>1194</v>
      </c>
      <c r="F739" s="212">
        <f t="shared" si="67"/>
        <v>0.499790707408958</v>
      </c>
      <c r="G739" s="212">
        <f t="shared" si="68"/>
        <v>0.782950819672131</v>
      </c>
      <c r="H739" s="296" t="str">
        <f t="shared" si="66"/>
        <v>是</v>
      </c>
      <c r="I739" s="301" t="str">
        <f t="shared" si="69"/>
        <v>否</v>
      </c>
      <c r="J739" s="286" t="str">
        <f t="shared" si="70"/>
        <v>否</v>
      </c>
      <c r="K739" s="372" t="str">
        <f t="shared" si="71"/>
        <v/>
      </c>
    </row>
    <row r="740" ht="35.1" customHeight="1" spans="1:11">
      <c r="A740" s="292">
        <v>211</v>
      </c>
      <c r="B740" s="293" t="s">
        <v>66</v>
      </c>
      <c r="C740" s="294">
        <f>SUM(C741,C750,C754,C762,C768,C775,C781,C784,C787,C788,C789,C795,C796,C797,C812)</f>
        <v>97358</v>
      </c>
      <c r="D740" s="294">
        <f>SUM(D741,D750,D754,D762,D768,D775,D781,D784,D787,D788,D789,D795,D796,D797,D812)</f>
        <v>101462</v>
      </c>
      <c r="E740" s="294">
        <f>SUM(E741,E750,E754,E762,E768,E775,E781,E784,E787,E788,E789,E795,E796,E797,E812)</f>
        <v>99203</v>
      </c>
      <c r="F740" s="212">
        <f t="shared" si="67"/>
        <v>1.01895067688326</v>
      </c>
      <c r="G740" s="212">
        <f t="shared" si="68"/>
        <v>0.977735506889279</v>
      </c>
      <c r="H740" s="296" t="str">
        <f t="shared" si="66"/>
        <v>是</v>
      </c>
      <c r="I740" s="301" t="str">
        <f t="shared" si="69"/>
        <v>是</v>
      </c>
      <c r="J740" s="286" t="str">
        <f t="shared" si="70"/>
        <v>是</v>
      </c>
      <c r="K740" s="372">
        <f t="shared" si="71"/>
        <v>1</v>
      </c>
    </row>
    <row r="741" ht="35.1" customHeight="1" spans="1:11">
      <c r="A741" s="292">
        <v>21101</v>
      </c>
      <c r="B741" s="298" t="s">
        <v>632</v>
      </c>
      <c r="C741" s="300">
        <f>SUM(C742:C749)</f>
        <v>2308</v>
      </c>
      <c r="D741" s="300">
        <f>SUM(D742:D749)</f>
        <v>2565</v>
      </c>
      <c r="E741" s="300">
        <f>SUM(E742:E749)</f>
        <v>2490</v>
      </c>
      <c r="F741" s="260">
        <f t="shared" si="67"/>
        <v>1.078856152513</v>
      </c>
      <c r="G741" s="260">
        <f t="shared" si="68"/>
        <v>0.970760233918129</v>
      </c>
      <c r="H741" s="296" t="str">
        <f t="shared" si="66"/>
        <v>是</v>
      </c>
      <c r="I741" s="301" t="str">
        <f t="shared" si="69"/>
        <v>是</v>
      </c>
      <c r="J741" s="286" t="str">
        <f t="shared" si="70"/>
        <v>否</v>
      </c>
      <c r="K741" s="372" t="str">
        <f t="shared" si="71"/>
        <v/>
      </c>
    </row>
    <row r="742" ht="35.1" customHeight="1" spans="1:11">
      <c r="A742" s="297">
        <v>2110101</v>
      </c>
      <c r="B742" s="298" t="s">
        <v>95</v>
      </c>
      <c r="C742" s="299">
        <v>1862</v>
      </c>
      <c r="D742" s="299">
        <v>2082</v>
      </c>
      <c r="E742" s="300">
        <v>2152</v>
      </c>
      <c r="F742" s="260">
        <f t="shared" si="67"/>
        <v>1.15574650912997</v>
      </c>
      <c r="G742" s="260">
        <f t="shared" si="68"/>
        <v>1.03362151777137</v>
      </c>
      <c r="H742" s="296" t="str">
        <f t="shared" si="66"/>
        <v>是</v>
      </c>
      <c r="I742" s="301" t="str">
        <f t="shared" si="69"/>
        <v>否</v>
      </c>
      <c r="J742" s="286" t="str">
        <f t="shared" si="70"/>
        <v>否</v>
      </c>
      <c r="K742" s="372" t="str">
        <f t="shared" si="71"/>
        <v/>
      </c>
    </row>
    <row r="743" ht="35.1" customHeight="1" spans="1:11">
      <c r="A743" s="297">
        <v>2110102</v>
      </c>
      <c r="B743" s="298" t="s">
        <v>96</v>
      </c>
      <c r="C743" s="299">
        <v>31</v>
      </c>
      <c r="D743" s="299">
        <v>36</v>
      </c>
      <c r="E743" s="300"/>
      <c r="F743" s="260">
        <f t="shared" si="67"/>
        <v>0</v>
      </c>
      <c r="G743" s="260">
        <f t="shared" si="68"/>
        <v>0</v>
      </c>
      <c r="H743" s="296" t="str">
        <f t="shared" si="66"/>
        <v>是</v>
      </c>
      <c r="I743" s="301" t="str">
        <f t="shared" si="69"/>
        <v>否</v>
      </c>
      <c r="J743" s="286" t="str">
        <f t="shared" si="70"/>
        <v>否</v>
      </c>
      <c r="K743" s="372" t="str">
        <f t="shared" si="71"/>
        <v/>
      </c>
    </row>
    <row r="744" ht="36" hidden="1" customHeight="1" spans="1:11">
      <c r="A744" s="297">
        <v>2110103</v>
      </c>
      <c r="B744" s="298" t="s">
        <v>97</v>
      </c>
      <c r="C744" s="299">
        <v>0</v>
      </c>
      <c r="D744" s="299"/>
      <c r="E744" s="299"/>
      <c r="F744" s="260" t="str">
        <f t="shared" si="67"/>
        <v/>
      </c>
      <c r="G744" s="260" t="str">
        <f t="shared" si="68"/>
        <v/>
      </c>
      <c r="H744" s="296" t="str">
        <f t="shared" si="66"/>
        <v>否</v>
      </c>
      <c r="I744" s="301" t="str">
        <f t="shared" si="69"/>
        <v>否</v>
      </c>
      <c r="J744" s="286" t="str">
        <f t="shared" si="70"/>
        <v>否</v>
      </c>
      <c r="K744" s="286" t="str">
        <f t="shared" si="71"/>
        <v/>
      </c>
    </row>
    <row r="745" ht="35.1" customHeight="1" spans="1:11">
      <c r="A745" s="297">
        <v>2110104</v>
      </c>
      <c r="B745" s="298" t="s">
        <v>633</v>
      </c>
      <c r="C745" s="299">
        <v>5</v>
      </c>
      <c r="D745" s="299"/>
      <c r="E745" s="300"/>
      <c r="F745" s="260">
        <f t="shared" si="67"/>
        <v>0</v>
      </c>
      <c r="G745" s="260" t="str">
        <f t="shared" si="68"/>
        <v/>
      </c>
      <c r="H745" s="296" t="str">
        <f t="shared" si="66"/>
        <v>是</v>
      </c>
      <c r="I745" s="301" t="str">
        <f t="shared" si="69"/>
        <v>否</v>
      </c>
      <c r="J745" s="286" t="str">
        <f t="shared" si="70"/>
        <v>否</v>
      </c>
      <c r="K745" s="372" t="str">
        <f t="shared" si="71"/>
        <v/>
      </c>
    </row>
    <row r="746" ht="36" hidden="1" customHeight="1" spans="1:11">
      <c r="A746" s="297">
        <v>2110105</v>
      </c>
      <c r="B746" s="298" t="s">
        <v>634</v>
      </c>
      <c r="C746" s="299">
        <v>0</v>
      </c>
      <c r="D746" s="299"/>
      <c r="E746" s="299"/>
      <c r="F746" s="260" t="str">
        <f t="shared" si="67"/>
        <v/>
      </c>
      <c r="G746" s="260" t="str">
        <f t="shared" si="68"/>
        <v/>
      </c>
      <c r="H746" s="296" t="str">
        <f t="shared" si="66"/>
        <v>否</v>
      </c>
      <c r="I746" s="301" t="str">
        <f t="shared" si="69"/>
        <v>否</v>
      </c>
      <c r="J746" s="286" t="str">
        <f t="shared" si="70"/>
        <v>否</v>
      </c>
      <c r="K746" s="286" t="str">
        <f t="shared" si="71"/>
        <v/>
      </c>
    </row>
    <row r="747" ht="36" hidden="1" customHeight="1" spans="1:11">
      <c r="A747" s="297">
        <v>2110106</v>
      </c>
      <c r="B747" s="298" t="s">
        <v>635</v>
      </c>
      <c r="C747" s="299">
        <v>0</v>
      </c>
      <c r="D747" s="299"/>
      <c r="E747" s="299"/>
      <c r="F747" s="260" t="str">
        <f t="shared" si="67"/>
        <v/>
      </c>
      <c r="G747" s="260" t="str">
        <f t="shared" si="68"/>
        <v/>
      </c>
      <c r="H747" s="296" t="str">
        <f t="shared" si="66"/>
        <v>否</v>
      </c>
      <c r="I747" s="301" t="str">
        <f t="shared" si="69"/>
        <v>否</v>
      </c>
      <c r="J747" s="286" t="str">
        <f t="shared" si="70"/>
        <v>否</v>
      </c>
      <c r="K747" s="286" t="str">
        <f t="shared" si="71"/>
        <v/>
      </c>
    </row>
    <row r="748" ht="36" hidden="1" customHeight="1" spans="1:11">
      <c r="A748" s="297">
        <v>2110107</v>
      </c>
      <c r="B748" s="298" t="s">
        <v>636</v>
      </c>
      <c r="C748" s="299">
        <v>0</v>
      </c>
      <c r="D748" s="299"/>
      <c r="E748" s="299"/>
      <c r="F748" s="260" t="str">
        <f t="shared" si="67"/>
        <v/>
      </c>
      <c r="G748" s="260" t="str">
        <f t="shared" si="68"/>
        <v/>
      </c>
      <c r="H748" s="296" t="str">
        <f t="shared" si="66"/>
        <v>否</v>
      </c>
      <c r="I748" s="301" t="str">
        <f t="shared" si="69"/>
        <v>否</v>
      </c>
      <c r="J748" s="286" t="str">
        <f t="shared" si="70"/>
        <v>否</v>
      </c>
      <c r="K748" s="286" t="str">
        <f t="shared" si="71"/>
        <v/>
      </c>
    </row>
    <row r="749" ht="35.1" customHeight="1" spans="1:11">
      <c r="A749" s="297">
        <v>2110199</v>
      </c>
      <c r="B749" s="298" t="s">
        <v>637</v>
      </c>
      <c r="C749" s="303">
        <v>410</v>
      </c>
      <c r="D749" s="303">
        <v>447</v>
      </c>
      <c r="E749" s="304">
        <v>338</v>
      </c>
      <c r="F749" s="212">
        <f t="shared" si="67"/>
        <v>0.824390243902439</v>
      </c>
      <c r="G749" s="212">
        <f t="shared" si="68"/>
        <v>0.756152125279642</v>
      </c>
      <c r="H749" s="296" t="str">
        <f t="shared" si="66"/>
        <v>是</v>
      </c>
      <c r="I749" s="301" t="str">
        <f t="shared" si="69"/>
        <v>否</v>
      </c>
      <c r="J749" s="286" t="str">
        <f t="shared" si="70"/>
        <v>否</v>
      </c>
      <c r="K749" s="372" t="str">
        <f t="shared" si="71"/>
        <v/>
      </c>
    </row>
    <row r="750" ht="35.1" customHeight="1" spans="1:11">
      <c r="A750" s="292">
        <v>21102</v>
      </c>
      <c r="B750" s="298" t="s">
        <v>638</v>
      </c>
      <c r="C750" s="300">
        <f>SUM(C751:C753)</f>
        <v>73</v>
      </c>
      <c r="D750" s="300">
        <f>SUM(D751:D753)</f>
        <v>203</v>
      </c>
      <c r="E750" s="300">
        <f>SUM(E751:E753)</f>
        <v>116</v>
      </c>
      <c r="F750" s="260">
        <f t="shared" si="67"/>
        <v>1.58904109589041</v>
      </c>
      <c r="G750" s="260">
        <f t="shared" si="68"/>
        <v>0.571428571428571</v>
      </c>
      <c r="H750" s="296" t="str">
        <f t="shared" si="66"/>
        <v>是</v>
      </c>
      <c r="I750" s="301" t="str">
        <f t="shared" si="69"/>
        <v>是</v>
      </c>
      <c r="J750" s="286" t="str">
        <f t="shared" si="70"/>
        <v>否</v>
      </c>
      <c r="K750" s="372" t="str">
        <f t="shared" si="71"/>
        <v/>
      </c>
    </row>
    <row r="751" ht="35.1" customHeight="1" spans="1:11">
      <c r="A751" s="297">
        <v>2110203</v>
      </c>
      <c r="B751" s="298" t="s">
        <v>639</v>
      </c>
      <c r="C751" s="299"/>
      <c r="D751" s="299">
        <v>100</v>
      </c>
      <c r="E751" s="300">
        <v>20</v>
      </c>
      <c r="F751" s="260" t="str">
        <f t="shared" si="67"/>
        <v/>
      </c>
      <c r="G751" s="260">
        <f t="shared" si="68"/>
        <v>0.2</v>
      </c>
      <c r="H751" s="296" t="str">
        <f t="shared" si="66"/>
        <v>是</v>
      </c>
      <c r="I751" s="301" t="str">
        <f t="shared" si="69"/>
        <v>否</v>
      </c>
      <c r="J751" s="286" t="str">
        <f t="shared" si="70"/>
        <v>否</v>
      </c>
      <c r="K751" s="372" t="str">
        <f t="shared" si="71"/>
        <v/>
      </c>
    </row>
    <row r="752" ht="36" hidden="1" customHeight="1" spans="1:11">
      <c r="A752" s="297">
        <v>2110204</v>
      </c>
      <c r="B752" s="298" t="s">
        <v>640</v>
      </c>
      <c r="C752" s="299"/>
      <c r="D752" s="299"/>
      <c r="E752" s="299"/>
      <c r="F752" s="260" t="str">
        <f t="shared" si="67"/>
        <v/>
      </c>
      <c r="G752" s="260" t="str">
        <f t="shared" si="68"/>
        <v/>
      </c>
      <c r="H752" s="296" t="str">
        <f t="shared" si="66"/>
        <v>否</v>
      </c>
      <c r="I752" s="301" t="str">
        <f t="shared" si="69"/>
        <v>否</v>
      </c>
      <c r="J752" s="286" t="str">
        <f t="shared" si="70"/>
        <v>否</v>
      </c>
      <c r="K752" s="286" t="str">
        <f t="shared" si="71"/>
        <v/>
      </c>
    </row>
    <row r="753" ht="35.1" customHeight="1" spans="1:11">
      <c r="A753" s="297">
        <v>2110299</v>
      </c>
      <c r="B753" s="298" t="s">
        <v>641</v>
      </c>
      <c r="C753" s="303">
        <v>73</v>
      </c>
      <c r="D753" s="303">
        <v>103</v>
      </c>
      <c r="E753" s="304">
        <v>96</v>
      </c>
      <c r="F753" s="260">
        <f t="shared" si="67"/>
        <v>1.31506849315068</v>
      </c>
      <c r="G753" s="260">
        <f t="shared" si="68"/>
        <v>0.932038834951456</v>
      </c>
      <c r="H753" s="296" t="str">
        <f t="shared" si="66"/>
        <v>是</v>
      </c>
      <c r="I753" s="301" t="str">
        <f t="shared" si="69"/>
        <v>否</v>
      </c>
      <c r="J753" s="286" t="str">
        <f t="shared" si="70"/>
        <v>否</v>
      </c>
      <c r="K753" s="372" t="str">
        <f t="shared" si="71"/>
        <v/>
      </c>
    </row>
    <row r="754" ht="35.1" customHeight="1" spans="1:11">
      <c r="A754" s="292">
        <v>21103</v>
      </c>
      <c r="B754" s="298" t="s">
        <v>642</v>
      </c>
      <c r="C754" s="300">
        <f>SUM(C755:C761)</f>
        <v>3781</v>
      </c>
      <c r="D754" s="300">
        <f>SUM(D755:D761)</f>
        <v>3925</v>
      </c>
      <c r="E754" s="300">
        <f>SUM(E755:E761)</f>
        <v>9539</v>
      </c>
      <c r="F754" s="260">
        <f t="shared" si="67"/>
        <v>2.52287754562285</v>
      </c>
      <c r="G754" s="260">
        <f t="shared" si="68"/>
        <v>2.43031847133758</v>
      </c>
      <c r="H754" s="296" t="str">
        <f t="shared" si="66"/>
        <v>是</v>
      </c>
      <c r="I754" s="301" t="str">
        <f t="shared" si="69"/>
        <v>是</v>
      </c>
      <c r="J754" s="286" t="str">
        <f t="shared" si="70"/>
        <v>否</v>
      </c>
      <c r="K754" s="372" t="str">
        <f t="shared" si="71"/>
        <v/>
      </c>
    </row>
    <row r="755" ht="35.1" customHeight="1" spans="1:11">
      <c r="A755" s="297">
        <v>2110301</v>
      </c>
      <c r="B755" s="298" t="s">
        <v>643</v>
      </c>
      <c r="C755" s="299">
        <v>0</v>
      </c>
      <c r="D755" s="299"/>
      <c r="E755" s="300">
        <v>2890</v>
      </c>
      <c r="F755" s="260" t="str">
        <f t="shared" si="67"/>
        <v/>
      </c>
      <c r="G755" s="260" t="str">
        <f t="shared" si="68"/>
        <v/>
      </c>
      <c r="H755" s="296" t="str">
        <f t="shared" si="66"/>
        <v>是</v>
      </c>
      <c r="I755" s="301" t="str">
        <f t="shared" si="69"/>
        <v>否</v>
      </c>
      <c r="J755" s="286" t="str">
        <f t="shared" si="70"/>
        <v>否</v>
      </c>
      <c r="K755" s="372" t="str">
        <f t="shared" si="71"/>
        <v/>
      </c>
    </row>
    <row r="756" ht="35.1" customHeight="1" spans="1:11">
      <c r="A756" s="297">
        <v>2110302</v>
      </c>
      <c r="B756" s="298" t="s">
        <v>644</v>
      </c>
      <c r="C756" s="299">
        <v>3421</v>
      </c>
      <c r="D756" s="299">
        <v>3524</v>
      </c>
      <c r="E756" s="300">
        <v>2638</v>
      </c>
      <c r="F756" s="260">
        <f t="shared" si="67"/>
        <v>0.771119555685472</v>
      </c>
      <c r="G756" s="260">
        <f t="shared" si="68"/>
        <v>0.748581157775255</v>
      </c>
      <c r="H756" s="296" t="str">
        <f t="shared" si="66"/>
        <v>是</v>
      </c>
      <c r="I756" s="301" t="str">
        <f t="shared" si="69"/>
        <v>否</v>
      </c>
      <c r="J756" s="286" t="str">
        <f t="shared" si="70"/>
        <v>否</v>
      </c>
      <c r="K756" s="372" t="str">
        <f t="shared" si="71"/>
        <v/>
      </c>
    </row>
    <row r="757" ht="36" hidden="1" customHeight="1" spans="1:11">
      <c r="A757" s="297">
        <v>2110303</v>
      </c>
      <c r="B757" s="298" t="s">
        <v>645</v>
      </c>
      <c r="C757" s="299">
        <v>0</v>
      </c>
      <c r="D757" s="299"/>
      <c r="E757" s="299">
        <v>0</v>
      </c>
      <c r="F757" s="260" t="str">
        <f t="shared" si="67"/>
        <v/>
      </c>
      <c r="G757" s="260" t="str">
        <f t="shared" si="68"/>
        <v/>
      </c>
      <c r="H757" s="296" t="str">
        <f t="shared" si="66"/>
        <v>否</v>
      </c>
      <c r="I757" s="301" t="str">
        <f t="shared" si="69"/>
        <v>否</v>
      </c>
      <c r="J757" s="286" t="str">
        <f t="shared" si="70"/>
        <v>否</v>
      </c>
      <c r="K757" s="286" t="str">
        <f t="shared" si="71"/>
        <v/>
      </c>
    </row>
    <row r="758" ht="35.1" customHeight="1" spans="1:11">
      <c r="A758" s="297">
        <v>2110304</v>
      </c>
      <c r="B758" s="298" t="s">
        <v>646</v>
      </c>
      <c r="C758" s="299">
        <v>289</v>
      </c>
      <c r="D758" s="299">
        <v>318</v>
      </c>
      <c r="E758" s="300">
        <v>651</v>
      </c>
      <c r="F758" s="260">
        <f t="shared" si="67"/>
        <v>2.25259515570934</v>
      </c>
      <c r="G758" s="260">
        <f t="shared" si="68"/>
        <v>2.04716981132075</v>
      </c>
      <c r="H758" s="296" t="str">
        <f t="shared" si="66"/>
        <v>是</v>
      </c>
      <c r="I758" s="301" t="str">
        <f t="shared" si="69"/>
        <v>否</v>
      </c>
      <c r="J758" s="286" t="str">
        <f t="shared" si="70"/>
        <v>否</v>
      </c>
      <c r="K758" s="372" t="str">
        <f t="shared" si="71"/>
        <v/>
      </c>
    </row>
    <row r="759" ht="35.1" customHeight="1" spans="1:11">
      <c r="A759" s="297">
        <v>2110305</v>
      </c>
      <c r="B759" s="298" t="s">
        <v>647</v>
      </c>
      <c r="C759" s="299">
        <v>15</v>
      </c>
      <c r="D759" s="299">
        <v>20</v>
      </c>
      <c r="E759" s="300">
        <v>15</v>
      </c>
      <c r="F759" s="260">
        <f t="shared" si="67"/>
        <v>1</v>
      </c>
      <c r="G759" s="260">
        <f t="shared" si="68"/>
        <v>0.75</v>
      </c>
      <c r="H759" s="296" t="str">
        <f t="shared" si="66"/>
        <v>是</v>
      </c>
      <c r="I759" s="301" t="str">
        <f t="shared" si="69"/>
        <v>否</v>
      </c>
      <c r="J759" s="286" t="str">
        <f t="shared" si="70"/>
        <v>否</v>
      </c>
      <c r="K759" s="372" t="str">
        <f t="shared" si="71"/>
        <v/>
      </c>
    </row>
    <row r="760" ht="36" hidden="1" customHeight="1" spans="1:11">
      <c r="A760" s="297">
        <v>2110306</v>
      </c>
      <c r="B760" s="298" t="s">
        <v>648</v>
      </c>
      <c r="C760" s="299">
        <v>0</v>
      </c>
      <c r="D760" s="299"/>
      <c r="E760" s="299">
        <v>0</v>
      </c>
      <c r="F760" s="373" t="str">
        <f t="shared" si="67"/>
        <v/>
      </c>
      <c r="G760" s="260" t="str">
        <f t="shared" si="68"/>
        <v/>
      </c>
      <c r="H760" s="296" t="str">
        <f t="shared" si="66"/>
        <v>否</v>
      </c>
      <c r="I760" s="301" t="str">
        <f t="shared" si="69"/>
        <v>否</v>
      </c>
      <c r="J760" s="286" t="str">
        <f t="shared" si="70"/>
        <v>否</v>
      </c>
      <c r="K760" s="286" t="str">
        <f t="shared" si="71"/>
        <v/>
      </c>
    </row>
    <row r="761" ht="35.1" customHeight="1" spans="1:11">
      <c r="A761" s="297">
        <v>2110399</v>
      </c>
      <c r="B761" s="298" t="s">
        <v>649</v>
      </c>
      <c r="C761" s="299">
        <v>56</v>
      </c>
      <c r="D761" s="299">
        <v>63</v>
      </c>
      <c r="E761" s="300">
        <v>3345</v>
      </c>
      <c r="F761" s="260">
        <f t="shared" si="67"/>
        <v>59.7321428571429</v>
      </c>
      <c r="G761" s="260">
        <f t="shared" si="68"/>
        <v>53.0952380952381</v>
      </c>
      <c r="H761" s="296" t="str">
        <f t="shared" si="66"/>
        <v>是</v>
      </c>
      <c r="I761" s="301" t="str">
        <f t="shared" si="69"/>
        <v>否</v>
      </c>
      <c r="J761" s="286" t="str">
        <f t="shared" si="70"/>
        <v>否</v>
      </c>
      <c r="K761" s="372" t="str">
        <f t="shared" si="71"/>
        <v/>
      </c>
    </row>
    <row r="762" ht="35.1" customHeight="1" spans="1:11">
      <c r="A762" s="292">
        <v>21104</v>
      </c>
      <c r="B762" s="298" t="s">
        <v>650</v>
      </c>
      <c r="C762" s="304">
        <f>SUM(C763:C767)</f>
        <v>13393</v>
      </c>
      <c r="D762" s="304">
        <f>SUM(D763:D767)</f>
        <v>10895</v>
      </c>
      <c r="E762" s="304">
        <f>SUM(E763:E767)</f>
        <v>25442</v>
      </c>
      <c r="F762" s="260">
        <f t="shared" si="67"/>
        <v>1.89964907040992</v>
      </c>
      <c r="G762" s="260">
        <f t="shared" si="68"/>
        <v>2.33519963285911</v>
      </c>
      <c r="H762" s="296" t="str">
        <f t="shared" si="66"/>
        <v>是</v>
      </c>
      <c r="I762" s="301" t="str">
        <f t="shared" si="69"/>
        <v>是</v>
      </c>
      <c r="J762" s="286" t="str">
        <f t="shared" si="70"/>
        <v>否</v>
      </c>
      <c r="K762" s="372" t="str">
        <f t="shared" si="71"/>
        <v/>
      </c>
    </row>
    <row r="763" ht="35.1" customHeight="1" spans="1:11">
      <c r="A763" s="297">
        <v>2110401</v>
      </c>
      <c r="B763" s="298" t="s">
        <v>651</v>
      </c>
      <c r="C763" s="299">
        <v>2271</v>
      </c>
      <c r="D763" s="299">
        <v>2654</v>
      </c>
      <c r="E763" s="300">
        <v>3307</v>
      </c>
      <c r="F763" s="260">
        <f t="shared" si="67"/>
        <v>1.45618670189344</v>
      </c>
      <c r="G763" s="260">
        <f t="shared" si="68"/>
        <v>1.24604370761115</v>
      </c>
      <c r="H763" s="296" t="str">
        <f t="shared" si="66"/>
        <v>是</v>
      </c>
      <c r="I763" s="301" t="str">
        <f t="shared" si="69"/>
        <v>否</v>
      </c>
      <c r="J763" s="286" t="str">
        <f t="shared" si="70"/>
        <v>否</v>
      </c>
      <c r="K763" s="372" t="str">
        <f t="shared" si="71"/>
        <v/>
      </c>
    </row>
    <row r="764" ht="35.1" customHeight="1" spans="1:11">
      <c r="A764" s="297">
        <v>2110402</v>
      </c>
      <c r="B764" s="298" t="s">
        <v>652</v>
      </c>
      <c r="C764" s="299">
        <v>9353</v>
      </c>
      <c r="D764" s="299">
        <v>6549</v>
      </c>
      <c r="E764" s="300">
        <v>14895</v>
      </c>
      <c r="F764" s="260">
        <f t="shared" si="67"/>
        <v>1.59253715385438</v>
      </c>
      <c r="G764" s="260">
        <f t="shared" si="68"/>
        <v>2.2743930371049</v>
      </c>
      <c r="H764" s="296" t="str">
        <f t="shared" ref="H764:H827" si="72">IF(B764&lt;&gt;"",IF(SUM(C764:E764,K764)&lt;&gt;0,"是","否"),"是")</f>
        <v>是</v>
      </c>
      <c r="I764" s="301" t="str">
        <f t="shared" si="69"/>
        <v>否</v>
      </c>
      <c r="J764" s="286" t="str">
        <f t="shared" si="70"/>
        <v>否</v>
      </c>
      <c r="K764" s="372" t="str">
        <f t="shared" si="71"/>
        <v/>
      </c>
    </row>
    <row r="765" ht="35.1" customHeight="1" spans="1:11">
      <c r="A765" s="297">
        <v>2110403</v>
      </c>
      <c r="B765" s="298" t="s">
        <v>653</v>
      </c>
      <c r="C765" s="299">
        <v>0</v>
      </c>
      <c r="D765" s="299"/>
      <c r="E765" s="300">
        <v>194</v>
      </c>
      <c r="F765" s="260" t="str">
        <f t="shared" si="67"/>
        <v/>
      </c>
      <c r="G765" s="260" t="str">
        <f t="shared" si="68"/>
        <v/>
      </c>
      <c r="H765" s="296" t="str">
        <f t="shared" si="72"/>
        <v>是</v>
      </c>
      <c r="I765" s="301" t="str">
        <f t="shared" si="69"/>
        <v>否</v>
      </c>
      <c r="J765" s="286" t="str">
        <f t="shared" si="70"/>
        <v>否</v>
      </c>
      <c r="K765" s="372" t="str">
        <f t="shared" si="71"/>
        <v/>
      </c>
    </row>
    <row r="766" ht="35.1" customHeight="1" spans="1:11">
      <c r="A766" s="297">
        <v>2110404</v>
      </c>
      <c r="B766" s="298" t="s">
        <v>654</v>
      </c>
      <c r="C766" s="299">
        <v>50</v>
      </c>
      <c r="D766" s="299">
        <v>50</v>
      </c>
      <c r="E766" s="300">
        <v>0</v>
      </c>
      <c r="F766" s="260">
        <f t="shared" si="67"/>
        <v>0</v>
      </c>
      <c r="G766" s="260">
        <f t="shared" si="68"/>
        <v>0</v>
      </c>
      <c r="H766" s="296" t="str">
        <f t="shared" si="72"/>
        <v>是</v>
      </c>
      <c r="I766" s="301" t="str">
        <f t="shared" si="69"/>
        <v>否</v>
      </c>
      <c r="J766" s="286" t="str">
        <f t="shared" si="70"/>
        <v>否</v>
      </c>
      <c r="K766" s="372" t="str">
        <f t="shared" si="71"/>
        <v/>
      </c>
    </row>
    <row r="767" ht="35.1" customHeight="1" spans="1:11">
      <c r="A767" s="297">
        <v>2110499</v>
      </c>
      <c r="B767" s="298" t="s">
        <v>655</v>
      </c>
      <c r="C767" s="299">
        <v>1719</v>
      </c>
      <c r="D767" s="299">
        <v>1642</v>
      </c>
      <c r="E767" s="300">
        <v>7046</v>
      </c>
      <c r="F767" s="260">
        <f t="shared" si="67"/>
        <v>4.09889470622455</v>
      </c>
      <c r="G767" s="260">
        <f t="shared" si="68"/>
        <v>4.2911084043849</v>
      </c>
      <c r="H767" s="296" t="str">
        <f t="shared" si="72"/>
        <v>是</v>
      </c>
      <c r="I767" s="301" t="str">
        <f t="shared" si="69"/>
        <v>否</v>
      </c>
      <c r="J767" s="286" t="str">
        <f t="shared" si="70"/>
        <v>否</v>
      </c>
      <c r="K767" s="372" t="str">
        <f t="shared" si="71"/>
        <v/>
      </c>
    </row>
    <row r="768" customFormat="1" ht="35.1" customHeight="1" spans="1:11">
      <c r="A768" s="292">
        <v>21105</v>
      </c>
      <c r="B768" s="298" t="s">
        <v>656</v>
      </c>
      <c r="C768" s="304">
        <f>SUM(C769:C774)</f>
        <v>9713</v>
      </c>
      <c r="D768" s="304">
        <f>SUM(D769:D774)</f>
        <v>11043</v>
      </c>
      <c r="E768" s="304">
        <f>SUM(E769:E774)</f>
        <v>7694</v>
      </c>
      <c r="F768" s="260">
        <f t="shared" si="67"/>
        <v>0.792134253062905</v>
      </c>
      <c r="G768" s="260">
        <f t="shared" si="68"/>
        <v>0.69673096078964</v>
      </c>
      <c r="H768" s="296" t="str">
        <f t="shared" si="72"/>
        <v>是</v>
      </c>
      <c r="I768" s="301" t="str">
        <f t="shared" si="69"/>
        <v>是</v>
      </c>
      <c r="J768" s="286" t="str">
        <f t="shared" si="70"/>
        <v>否</v>
      </c>
      <c r="K768" s="372" t="str">
        <f t="shared" si="71"/>
        <v/>
      </c>
    </row>
    <row r="769" ht="35.1" customHeight="1" spans="1:11">
      <c r="A769" s="297">
        <v>2110501</v>
      </c>
      <c r="B769" s="298" t="s">
        <v>657</v>
      </c>
      <c r="C769" s="299">
        <v>9473</v>
      </c>
      <c r="D769" s="299">
        <v>10787</v>
      </c>
      <c r="E769" s="300">
        <v>6315</v>
      </c>
      <c r="F769" s="260">
        <f t="shared" si="67"/>
        <v>0.666631478940146</v>
      </c>
      <c r="G769" s="260">
        <f t="shared" si="68"/>
        <v>0.585426902753314</v>
      </c>
      <c r="H769" s="296" t="str">
        <f t="shared" si="72"/>
        <v>是</v>
      </c>
      <c r="I769" s="301" t="str">
        <f t="shared" si="69"/>
        <v>否</v>
      </c>
      <c r="J769" s="286" t="str">
        <f t="shared" si="70"/>
        <v>否</v>
      </c>
      <c r="K769" s="372" t="str">
        <f t="shared" si="71"/>
        <v/>
      </c>
    </row>
    <row r="770" ht="36" hidden="1" customHeight="1" spans="1:11">
      <c r="A770" s="297">
        <v>2110502</v>
      </c>
      <c r="B770" s="298" t="s">
        <v>658</v>
      </c>
      <c r="C770" s="299">
        <v>0</v>
      </c>
      <c r="D770" s="299"/>
      <c r="E770" s="299">
        <v>0</v>
      </c>
      <c r="F770" s="260" t="str">
        <f t="shared" si="67"/>
        <v/>
      </c>
      <c r="G770" s="260" t="str">
        <f t="shared" si="68"/>
        <v/>
      </c>
      <c r="H770" s="296" t="str">
        <f t="shared" si="72"/>
        <v>否</v>
      </c>
      <c r="I770" s="301" t="str">
        <f t="shared" si="69"/>
        <v>否</v>
      </c>
      <c r="J770" s="286" t="str">
        <f t="shared" si="70"/>
        <v>否</v>
      </c>
      <c r="K770" s="286" t="str">
        <f t="shared" si="71"/>
        <v/>
      </c>
    </row>
    <row r="771" ht="35.1" customHeight="1" spans="1:11">
      <c r="A771" s="297">
        <v>2110503</v>
      </c>
      <c r="B771" s="298" t="s">
        <v>659</v>
      </c>
      <c r="C771" s="299">
        <v>240</v>
      </c>
      <c r="D771" s="299">
        <v>256</v>
      </c>
      <c r="E771" s="300">
        <v>95</v>
      </c>
      <c r="F771" s="260">
        <f t="shared" si="67"/>
        <v>0.395833333333333</v>
      </c>
      <c r="G771" s="260">
        <f t="shared" si="68"/>
        <v>0.37109375</v>
      </c>
      <c r="H771" s="296" t="str">
        <f t="shared" si="72"/>
        <v>是</v>
      </c>
      <c r="I771" s="301" t="str">
        <f t="shared" si="69"/>
        <v>否</v>
      </c>
      <c r="J771" s="286" t="str">
        <f t="shared" si="70"/>
        <v>否</v>
      </c>
      <c r="K771" s="372" t="str">
        <f t="shared" si="71"/>
        <v/>
      </c>
    </row>
    <row r="772" customFormat="1" ht="36" hidden="1" customHeight="1" spans="1:11">
      <c r="A772" s="297">
        <v>2110506</v>
      </c>
      <c r="B772" s="298" t="s">
        <v>660</v>
      </c>
      <c r="C772" s="299">
        <v>0</v>
      </c>
      <c r="D772" s="299"/>
      <c r="E772" s="299">
        <v>0</v>
      </c>
      <c r="F772" s="260" t="str">
        <f t="shared" si="67"/>
        <v/>
      </c>
      <c r="G772" s="260" t="str">
        <f t="shared" si="68"/>
        <v/>
      </c>
      <c r="H772" s="296" t="str">
        <f t="shared" si="72"/>
        <v>否</v>
      </c>
      <c r="I772" s="301" t="str">
        <f t="shared" si="69"/>
        <v>否</v>
      </c>
      <c r="J772" s="286" t="str">
        <f t="shared" si="70"/>
        <v>否</v>
      </c>
      <c r="K772" s="286" t="str">
        <f t="shared" si="71"/>
        <v/>
      </c>
    </row>
    <row r="773" ht="35.1" customHeight="1" spans="1:11">
      <c r="A773" s="297">
        <v>2110507</v>
      </c>
      <c r="B773" s="298" t="s">
        <v>661</v>
      </c>
      <c r="C773" s="299">
        <v>0</v>
      </c>
      <c r="D773" s="299"/>
      <c r="E773" s="300">
        <v>1284</v>
      </c>
      <c r="F773" s="260" t="str">
        <f t="shared" ref="F773:F836" si="73">IF(C773&lt;&gt;0,E773/C773,"")</f>
        <v/>
      </c>
      <c r="G773" s="260" t="str">
        <f t="shared" ref="G773:G836" si="74">IF(D773&lt;&gt;0,E773/D773,"")</f>
        <v/>
      </c>
      <c r="H773" s="296" t="str">
        <f t="shared" si="72"/>
        <v>是</v>
      </c>
      <c r="I773" s="301" t="str">
        <f t="shared" si="69"/>
        <v>否</v>
      </c>
      <c r="J773" s="286" t="str">
        <f t="shared" si="70"/>
        <v>否</v>
      </c>
      <c r="K773" s="372" t="str">
        <f t="shared" si="71"/>
        <v/>
      </c>
    </row>
    <row r="774" ht="36" hidden="1" customHeight="1" spans="1:11">
      <c r="A774" s="297">
        <v>2110599</v>
      </c>
      <c r="B774" s="298" t="s">
        <v>662</v>
      </c>
      <c r="C774" s="303"/>
      <c r="D774" s="303"/>
      <c r="E774" s="303">
        <v>0</v>
      </c>
      <c r="F774" s="212" t="str">
        <f t="shared" si="73"/>
        <v/>
      </c>
      <c r="G774" s="212" t="str">
        <f t="shared" si="74"/>
        <v/>
      </c>
      <c r="H774" s="296" t="str">
        <f t="shared" si="72"/>
        <v>否</v>
      </c>
      <c r="I774" s="301" t="str">
        <f t="shared" ref="I774:I837" si="75">IF(LEN(A774)&lt;=5,"是","否")</f>
        <v>否</v>
      </c>
      <c r="J774" s="286" t="str">
        <f t="shared" ref="J774:J837" si="76">IF(LEN(A774)=3,"是","否")</f>
        <v>否</v>
      </c>
      <c r="K774" s="286" t="str">
        <f t="shared" ref="K774:K837" si="77">IF(J774="是",1,"")</f>
        <v/>
      </c>
    </row>
    <row r="775" ht="35.1" customHeight="1" spans="1:11">
      <c r="A775" s="292">
        <v>21106</v>
      </c>
      <c r="B775" s="298" t="s">
        <v>663</v>
      </c>
      <c r="C775" s="300">
        <f>SUM(C776:C780)</f>
        <v>52274</v>
      </c>
      <c r="D775" s="300">
        <f>SUM(D776:D780)</f>
        <v>55260</v>
      </c>
      <c r="E775" s="300">
        <f>SUM(E776:E780)</f>
        <v>47178</v>
      </c>
      <c r="F775" s="260">
        <f t="shared" si="73"/>
        <v>0.902513677927842</v>
      </c>
      <c r="G775" s="260">
        <f t="shared" si="74"/>
        <v>0.853745928338762</v>
      </c>
      <c r="H775" s="296" t="str">
        <f t="shared" si="72"/>
        <v>是</v>
      </c>
      <c r="I775" s="301" t="str">
        <f t="shared" si="75"/>
        <v>是</v>
      </c>
      <c r="J775" s="286" t="str">
        <f t="shared" si="76"/>
        <v>否</v>
      </c>
      <c r="K775" s="372" t="str">
        <f t="shared" si="77"/>
        <v/>
      </c>
    </row>
    <row r="776" ht="35.1" customHeight="1" spans="1:11">
      <c r="A776" s="297">
        <v>2110602</v>
      </c>
      <c r="B776" s="298" t="s">
        <v>664</v>
      </c>
      <c r="C776" s="299">
        <v>32797</v>
      </c>
      <c r="D776" s="299">
        <v>34634</v>
      </c>
      <c r="E776" s="300">
        <v>32258</v>
      </c>
      <c r="F776" s="260">
        <f t="shared" si="73"/>
        <v>0.983565570021648</v>
      </c>
      <c r="G776" s="260">
        <f t="shared" si="74"/>
        <v>0.931396893226309</v>
      </c>
      <c r="H776" s="296" t="str">
        <f t="shared" si="72"/>
        <v>是</v>
      </c>
      <c r="I776" s="301" t="str">
        <f t="shared" si="75"/>
        <v>否</v>
      </c>
      <c r="J776" s="286" t="str">
        <f t="shared" si="76"/>
        <v>否</v>
      </c>
      <c r="K776" s="372" t="str">
        <f t="shared" si="77"/>
        <v/>
      </c>
    </row>
    <row r="777" ht="36" hidden="1" customHeight="1" spans="1:11">
      <c r="A777" s="297">
        <v>2110603</v>
      </c>
      <c r="B777" s="298" t="s">
        <v>665</v>
      </c>
      <c r="C777" s="299">
        <v>0</v>
      </c>
      <c r="D777" s="299"/>
      <c r="E777" s="299">
        <v>0</v>
      </c>
      <c r="F777" s="260" t="str">
        <f t="shared" si="73"/>
        <v/>
      </c>
      <c r="G777" s="260" t="str">
        <f t="shared" si="74"/>
        <v/>
      </c>
      <c r="H777" s="296" t="str">
        <f t="shared" si="72"/>
        <v>否</v>
      </c>
      <c r="I777" s="301" t="str">
        <f t="shared" si="75"/>
        <v>否</v>
      </c>
      <c r="J777" s="286" t="str">
        <f t="shared" si="76"/>
        <v>否</v>
      </c>
      <c r="K777" s="286" t="str">
        <f t="shared" si="77"/>
        <v/>
      </c>
    </row>
    <row r="778" ht="36" hidden="1" customHeight="1" spans="1:11">
      <c r="A778" s="297">
        <v>2110604</v>
      </c>
      <c r="B778" s="298" t="s">
        <v>666</v>
      </c>
      <c r="C778" s="299">
        <v>0</v>
      </c>
      <c r="D778" s="299"/>
      <c r="E778" s="299">
        <v>0</v>
      </c>
      <c r="F778" s="260" t="str">
        <f t="shared" si="73"/>
        <v/>
      </c>
      <c r="G778" s="260" t="str">
        <f t="shared" si="74"/>
        <v/>
      </c>
      <c r="H778" s="296" t="str">
        <f t="shared" si="72"/>
        <v>否</v>
      </c>
      <c r="I778" s="301" t="str">
        <f t="shared" si="75"/>
        <v>否</v>
      </c>
      <c r="J778" s="286" t="str">
        <f t="shared" si="76"/>
        <v>否</v>
      </c>
      <c r="K778" s="286" t="str">
        <f t="shared" si="77"/>
        <v/>
      </c>
    </row>
    <row r="779" ht="35.1" customHeight="1" spans="1:11">
      <c r="A779" s="297">
        <v>2110605</v>
      </c>
      <c r="B779" s="298" t="s">
        <v>667</v>
      </c>
      <c r="C779" s="299">
        <v>17682</v>
      </c>
      <c r="D779" s="299">
        <v>18632</v>
      </c>
      <c r="E779" s="300">
        <v>12621</v>
      </c>
      <c r="F779" s="260">
        <f t="shared" si="73"/>
        <v>0.713776722090261</v>
      </c>
      <c r="G779" s="260">
        <f t="shared" si="74"/>
        <v>0.677382996994418</v>
      </c>
      <c r="H779" s="296" t="str">
        <f t="shared" si="72"/>
        <v>是</v>
      </c>
      <c r="I779" s="301" t="str">
        <f t="shared" si="75"/>
        <v>否</v>
      </c>
      <c r="J779" s="286" t="str">
        <f t="shared" si="76"/>
        <v>否</v>
      </c>
      <c r="K779" s="372" t="str">
        <f t="shared" si="77"/>
        <v/>
      </c>
    </row>
    <row r="780" ht="35.1" customHeight="1" spans="1:11">
      <c r="A780" s="297">
        <v>2110699</v>
      </c>
      <c r="B780" s="298" t="s">
        <v>668</v>
      </c>
      <c r="C780" s="303">
        <v>1795</v>
      </c>
      <c r="D780" s="303">
        <v>1994</v>
      </c>
      <c r="E780" s="304">
        <v>2299</v>
      </c>
      <c r="F780" s="212">
        <f t="shared" si="73"/>
        <v>1.28077994428969</v>
      </c>
      <c r="G780" s="212">
        <f t="shared" si="74"/>
        <v>1.15295887662989</v>
      </c>
      <c r="H780" s="296" t="str">
        <f t="shared" si="72"/>
        <v>是</v>
      </c>
      <c r="I780" s="301" t="str">
        <f t="shared" si="75"/>
        <v>否</v>
      </c>
      <c r="J780" s="286" t="str">
        <f t="shared" si="76"/>
        <v>否</v>
      </c>
      <c r="K780" s="372" t="str">
        <f t="shared" si="77"/>
        <v/>
      </c>
    </row>
    <row r="781" ht="35.1" customHeight="1" spans="1:11">
      <c r="A781" s="292">
        <v>21107</v>
      </c>
      <c r="B781" s="302" t="s">
        <v>669</v>
      </c>
      <c r="C781" s="303">
        <f>SUM(C782:C783)</f>
        <v>2851</v>
      </c>
      <c r="D781" s="303">
        <f>SUM(D782:D783)</f>
        <v>2889</v>
      </c>
      <c r="E781" s="304">
        <f>SUM(E782:E783)</f>
        <v>0</v>
      </c>
      <c r="F781" s="260">
        <f t="shared" si="73"/>
        <v>0</v>
      </c>
      <c r="G781" s="260">
        <f t="shared" si="74"/>
        <v>0</v>
      </c>
      <c r="H781" s="296" t="str">
        <f t="shared" si="72"/>
        <v>是</v>
      </c>
      <c r="I781" s="301" t="str">
        <f t="shared" si="75"/>
        <v>是</v>
      </c>
      <c r="J781" s="286" t="str">
        <f t="shared" si="76"/>
        <v>否</v>
      </c>
      <c r="K781" s="372" t="str">
        <f t="shared" si="77"/>
        <v/>
      </c>
    </row>
    <row r="782" ht="36" hidden="1" customHeight="1" spans="1:11">
      <c r="A782" s="297">
        <v>2110704</v>
      </c>
      <c r="B782" s="298" t="s">
        <v>670</v>
      </c>
      <c r="C782" s="299"/>
      <c r="D782" s="299"/>
      <c r="E782" s="299"/>
      <c r="F782" s="260" t="str">
        <f t="shared" si="73"/>
        <v/>
      </c>
      <c r="G782" s="260" t="str">
        <f t="shared" si="74"/>
        <v/>
      </c>
      <c r="H782" s="296" t="str">
        <f t="shared" si="72"/>
        <v>否</v>
      </c>
      <c r="I782" s="301" t="str">
        <f t="shared" si="75"/>
        <v>否</v>
      </c>
      <c r="J782" s="286" t="str">
        <f t="shared" si="76"/>
        <v>否</v>
      </c>
      <c r="K782" s="286" t="str">
        <f t="shared" si="77"/>
        <v/>
      </c>
    </row>
    <row r="783" ht="35.1" customHeight="1" spans="1:11">
      <c r="A783" s="297">
        <v>2110799</v>
      </c>
      <c r="B783" s="298" t="s">
        <v>671</v>
      </c>
      <c r="C783" s="303">
        <v>2851</v>
      </c>
      <c r="D783" s="303">
        <v>2889</v>
      </c>
      <c r="E783" s="304"/>
      <c r="F783" s="212">
        <f t="shared" si="73"/>
        <v>0</v>
      </c>
      <c r="G783" s="212">
        <f t="shared" si="74"/>
        <v>0</v>
      </c>
      <c r="H783" s="296" t="str">
        <f t="shared" si="72"/>
        <v>是</v>
      </c>
      <c r="I783" s="301" t="str">
        <f t="shared" si="75"/>
        <v>否</v>
      </c>
      <c r="J783" s="286" t="str">
        <f t="shared" si="76"/>
        <v>否</v>
      </c>
      <c r="K783" s="372" t="str">
        <f t="shared" si="77"/>
        <v/>
      </c>
    </row>
    <row r="784" customFormat="1" ht="35.1" customHeight="1" spans="1:11">
      <c r="A784" s="292">
        <v>21108</v>
      </c>
      <c r="B784" s="298" t="s">
        <v>672</v>
      </c>
      <c r="C784" s="300">
        <f>SUM(C785:C786)</f>
        <v>491</v>
      </c>
      <c r="D784" s="300">
        <f>SUM(D785:D786)</f>
        <v>506</v>
      </c>
      <c r="E784" s="300">
        <f>SUM(E785:E786)</f>
        <v>979</v>
      </c>
      <c r="F784" s="260">
        <f t="shared" si="73"/>
        <v>1.9938900203666</v>
      </c>
      <c r="G784" s="260">
        <f t="shared" si="74"/>
        <v>1.93478260869565</v>
      </c>
      <c r="H784" s="296" t="str">
        <f t="shared" si="72"/>
        <v>是</v>
      </c>
      <c r="I784" s="301" t="str">
        <f t="shared" si="75"/>
        <v>是</v>
      </c>
      <c r="J784" s="286" t="str">
        <f t="shared" si="76"/>
        <v>否</v>
      </c>
      <c r="K784" s="372" t="str">
        <f t="shared" si="77"/>
        <v/>
      </c>
    </row>
    <row r="785" customFormat="1" ht="35.1" customHeight="1" spans="1:11">
      <c r="A785" s="297">
        <v>2110804</v>
      </c>
      <c r="B785" s="302" t="s">
        <v>673</v>
      </c>
      <c r="C785" s="299">
        <v>491</v>
      </c>
      <c r="D785" s="299">
        <v>506</v>
      </c>
      <c r="E785" s="300">
        <v>979</v>
      </c>
      <c r="F785" s="260">
        <f t="shared" si="73"/>
        <v>1.9938900203666</v>
      </c>
      <c r="G785" s="260">
        <f t="shared" si="74"/>
        <v>1.93478260869565</v>
      </c>
      <c r="H785" s="296" t="str">
        <f t="shared" si="72"/>
        <v>是</v>
      </c>
      <c r="I785" s="301" t="str">
        <f t="shared" si="75"/>
        <v>否</v>
      </c>
      <c r="J785" s="286" t="str">
        <f t="shared" si="76"/>
        <v>否</v>
      </c>
      <c r="K785" s="372" t="str">
        <f t="shared" si="77"/>
        <v/>
      </c>
    </row>
    <row r="786" customFormat="1" ht="36" hidden="1" customHeight="1" spans="1:11">
      <c r="A786" s="297">
        <v>2110899</v>
      </c>
      <c r="B786" s="298" t="s">
        <v>674</v>
      </c>
      <c r="C786" s="299"/>
      <c r="D786" s="299"/>
      <c r="E786" s="299"/>
      <c r="F786" s="212" t="str">
        <f t="shared" si="73"/>
        <v/>
      </c>
      <c r="G786" s="212" t="str">
        <f t="shared" si="74"/>
        <v/>
      </c>
      <c r="H786" s="296" t="str">
        <f t="shared" si="72"/>
        <v>否</v>
      </c>
      <c r="I786" s="301" t="str">
        <f t="shared" si="75"/>
        <v>否</v>
      </c>
      <c r="J786" s="286" t="str">
        <f t="shared" si="76"/>
        <v>否</v>
      </c>
      <c r="K786" s="286" t="str">
        <f t="shared" si="77"/>
        <v/>
      </c>
    </row>
    <row r="787" customFormat="1" ht="35.1" customHeight="1" spans="1:11">
      <c r="A787" s="297">
        <v>21109</v>
      </c>
      <c r="B787" s="298" t="s">
        <v>675</v>
      </c>
      <c r="C787" s="299">
        <v>665</v>
      </c>
      <c r="D787" s="299">
        <v>745</v>
      </c>
      <c r="E787" s="300">
        <v>925</v>
      </c>
      <c r="F787" s="260">
        <f t="shared" si="73"/>
        <v>1.39097744360902</v>
      </c>
      <c r="G787" s="260">
        <f t="shared" si="74"/>
        <v>1.24161073825503</v>
      </c>
      <c r="H787" s="296" t="str">
        <f t="shared" si="72"/>
        <v>是</v>
      </c>
      <c r="I787" s="301" t="str">
        <f t="shared" si="75"/>
        <v>是</v>
      </c>
      <c r="J787" s="286" t="str">
        <f t="shared" si="76"/>
        <v>否</v>
      </c>
      <c r="K787" s="372" t="str">
        <f t="shared" si="77"/>
        <v/>
      </c>
    </row>
    <row r="788" ht="35.1" customHeight="1" spans="1:11">
      <c r="A788" s="297">
        <v>21110</v>
      </c>
      <c r="B788" s="298" t="s">
        <v>676</v>
      </c>
      <c r="C788" s="303">
        <v>507</v>
      </c>
      <c r="D788" s="303">
        <v>445</v>
      </c>
      <c r="E788" s="304">
        <v>424</v>
      </c>
      <c r="F788" s="260">
        <f t="shared" si="73"/>
        <v>0.83629191321499</v>
      </c>
      <c r="G788" s="260">
        <f t="shared" si="74"/>
        <v>0.952808988764045</v>
      </c>
      <c r="H788" s="296" t="str">
        <f t="shared" si="72"/>
        <v>是</v>
      </c>
      <c r="I788" s="301" t="str">
        <f t="shared" si="75"/>
        <v>是</v>
      </c>
      <c r="J788" s="286" t="str">
        <f t="shared" si="76"/>
        <v>否</v>
      </c>
      <c r="K788" s="372" t="str">
        <f t="shared" si="77"/>
        <v/>
      </c>
    </row>
    <row r="789" customFormat="1" ht="35.1" customHeight="1" spans="1:11">
      <c r="A789" s="292">
        <v>21111</v>
      </c>
      <c r="B789" s="298" t="s">
        <v>677</v>
      </c>
      <c r="C789" s="300">
        <f>SUM(C790:C794)</f>
        <v>9024</v>
      </c>
      <c r="D789" s="300">
        <f>SUM(D790:D794)</f>
        <v>10084</v>
      </c>
      <c r="E789" s="300">
        <f>SUM(E790:E794)</f>
        <v>2664</v>
      </c>
      <c r="F789" s="260">
        <f t="shared" si="73"/>
        <v>0.295212765957447</v>
      </c>
      <c r="G789" s="260">
        <f t="shared" si="74"/>
        <v>0.264180880602935</v>
      </c>
      <c r="H789" s="296" t="str">
        <f t="shared" si="72"/>
        <v>是</v>
      </c>
      <c r="I789" s="301" t="str">
        <f t="shared" si="75"/>
        <v>是</v>
      </c>
      <c r="J789" s="286" t="str">
        <f t="shared" si="76"/>
        <v>否</v>
      </c>
      <c r="K789" s="372" t="str">
        <f t="shared" si="77"/>
        <v/>
      </c>
    </row>
    <row r="790" ht="35.1" customHeight="1" spans="1:11">
      <c r="A790" s="297">
        <v>2111101</v>
      </c>
      <c r="B790" s="298" t="s">
        <v>678</v>
      </c>
      <c r="C790" s="299">
        <v>1222</v>
      </c>
      <c r="D790" s="299">
        <v>1547</v>
      </c>
      <c r="E790" s="300">
        <v>601</v>
      </c>
      <c r="F790" s="260">
        <f t="shared" si="73"/>
        <v>0.491816693944354</v>
      </c>
      <c r="G790" s="260">
        <f t="shared" si="74"/>
        <v>0.388493859082094</v>
      </c>
      <c r="H790" s="296" t="str">
        <f t="shared" si="72"/>
        <v>是</v>
      </c>
      <c r="I790" s="301" t="str">
        <f t="shared" si="75"/>
        <v>否</v>
      </c>
      <c r="J790" s="286" t="str">
        <f t="shared" si="76"/>
        <v>否</v>
      </c>
      <c r="K790" s="372" t="str">
        <f t="shared" si="77"/>
        <v/>
      </c>
    </row>
    <row r="791" customFormat="1" ht="35.1" customHeight="1" spans="1:11">
      <c r="A791" s="297">
        <v>2111102</v>
      </c>
      <c r="B791" s="298" t="s">
        <v>679</v>
      </c>
      <c r="C791" s="299">
        <v>60</v>
      </c>
      <c r="D791" s="299">
        <v>71</v>
      </c>
      <c r="E791" s="300">
        <v>90</v>
      </c>
      <c r="F791" s="260">
        <f t="shared" si="73"/>
        <v>1.5</v>
      </c>
      <c r="G791" s="260">
        <f t="shared" si="74"/>
        <v>1.26760563380282</v>
      </c>
      <c r="H791" s="296" t="str">
        <f t="shared" si="72"/>
        <v>是</v>
      </c>
      <c r="I791" s="301" t="str">
        <f t="shared" si="75"/>
        <v>否</v>
      </c>
      <c r="J791" s="286" t="str">
        <f t="shared" si="76"/>
        <v>否</v>
      </c>
      <c r="K791" s="372" t="str">
        <f t="shared" si="77"/>
        <v/>
      </c>
    </row>
    <row r="792" customFormat="1" ht="35.1" customHeight="1" spans="1:11">
      <c r="A792" s="297">
        <v>2111103</v>
      </c>
      <c r="B792" s="298" t="s">
        <v>680</v>
      </c>
      <c r="C792" s="299">
        <v>7742</v>
      </c>
      <c r="D792" s="299">
        <v>8466</v>
      </c>
      <c r="E792" s="300">
        <v>1973</v>
      </c>
      <c r="F792" s="260">
        <f t="shared" si="73"/>
        <v>0.254843709635753</v>
      </c>
      <c r="G792" s="260">
        <f t="shared" si="74"/>
        <v>0.233049846444602</v>
      </c>
      <c r="H792" s="296" t="str">
        <f t="shared" si="72"/>
        <v>是</v>
      </c>
      <c r="I792" s="301" t="str">
        <f t="shared" si="75"/>
        <v>否</v>
      </c>
      <c r="J792" s="286" t="str">
        <f t="shared" si="76"/>
        <v>否</v>
      </c>
      <c r="K792" s="372" t="str">
        <f t="shared" si="77"/>
        <v/>
      </c>
    </row>
    <row r="793" ht="36" hidden="1" customHeight="1" spans="1:11">
      <c r="A793" s="297">
        <v>2111104</v>
      </c>
      <c r="B793" s="298" t="s">
        <v>681</v>
      </c>
      <c r="C793" s="299">
        <v>0</v>
      </c>
      <c r="D793" s="299"/>
      <c r="E793" s="299">
        <v>0</v>
      </c>
      <c r="F793" s="260" t="str">
        <f t="shared" si="73"/>
        <v/>
      </c>
      <c r="G793" s="260" t="str">
        <f t="shared" si="74"/>
        <v/>
      </c>
      <c r="H793" s="296" t="str">
        <f t="shared" si="72"/>
        <v>否</v>
      </c>
      <c r="I793" s="301" t="str">
        <f t="shared" si="75"/>
        <v>否</v>
      </c>
      <c r="J793" s="286" t="str">
        <f t="shared" si="76"/>
        <v>否</v>
      </c>
      <c r="K793" s="286" t="str">
        <f t="shared" si="77"/>
        <v/>
      </c>
    </row>
    <row r="794" ht="36" hidden="1" customHeight="1" spans="1:11">
      <c r="A794" s="297">
        <v>2111199</v>
      </c>
      <c r="B794" s="298" t="s">
        <v>682</v>
      </c>
      <c r="C794" s="299">
        <v>0</v>
      </c>
      <c r="D794" s="299"/>
      <c r="E794" s="299">
        <v>0</v>
      </c>
      <c r="F794" s="212" t="str">
        <f t="shared" si="73"/>
        <v/>
      </c>
      <c r="G794" s="212" t="str">
        <f t="shared" si="74"/>
        <v/>
      </c>
      <c r="H794" s="296" t="str">
        <f t="shared" si="72"/>
        <v>否</v>
      </c>
      <c r="I794" s="301" t="str">
        <f t="shared" si="75"/>
        <v>否</v>
      </c>
      <c r="J794" s="286" t="str">
        <f t="shared" si="76"/>
        <v>否</v>
      </c>
      <c r="K794" s="286" t="str">
        <f t="shared" si="77"/>
        <v/>
      </c>
    </row>
    <row r="795" ht="35.1" customHeight="1" spans="1:11">
      <c r="A795" s="297">
        <v>21112</v>
      </c>
      <c r="B795" s="298" t="s">
        <v>683</v>
      </c>
      <c r="C795" s="299">
        <v>276</v>
      </c>
      <c r="D795" s="299">
        <v>304</v>
      </c>
      <c r="E795" s="300"/>
      <c r="F795" s="260">
        <f t="shared" si="73"/>
        <v>0</v>
      </c>
      <c r="G795" s="260">
        <f t="shared" si="74"/>
        <v>0</v>
      </c>
      <c r="H795" s="296" t="str">
        <f t="shared" si="72"/>
        <v>是</v>
      </c>
      <c r="I795" s="301" t="str">
        <f t="shared" si="75"/>
        <v>是</v>
      </c>
      <c r="J795" s="286" t="str">
        <f t="shared" si="76"/>
        <v>否</v>
      </c>
      <c r="K795" s="372" t="str">
        <f t="shared" si="77"/>
        <v/>
      </c>
    </row>
    <row r="796" ht="35.1" customHeight="1" spans="1:11">
      <c r="A796" s="297">
        <v>21113</v>
      </c>
      <c r="B796" s="298" t="s">
        <v>684</v>
      </c>
      <c r="C796" s="318">
        <v>610</v>
      </c>
      <c r="D796" s="318">
        <v>900</v>
      </c>
      <c r="E796" s="322"/>
      <c r="F796" s="260">
        <f t="shared" si="73"/>
        <v>0</v>
      </c>
      <c r="G796" s="260">
        <f t="shared" si="74"/>
        <v>0</v>
      </c>
      <c r="H796" s="296" t="str">
        <f t="shared" si="72"/>
        <v>是</v>
      </c>
      <c r="I796" s="301" t="str">
        <f t="shared" si="75"/>
        <v>是</v>
      </c>
      <c r="J796" s="286" t="str">
        <f t="shared" si="76"/>
        <v>否</v>
      </c>
      <c r="K796" s="372" t="str">
        <f t="shared" si="77"/>
        <v/>
      </c>
    </row>
    <row r="797" ht="35.1" customHeight="1" spans="1:11">
      <c r="A797" s="292">
        <v>21114</v>
      </c>
      <c r="B797" s="302" t="s">
        <v>685</v>
      </c>
      <c r="C797" s="300">
        <f>SUM(C798:C811)</f>
        <v>0</v>
      </c>
      <c r="D797" s="300">
        <f>SUM(D798:D811)</f>
        <v>0</v>
      </c>
      <c r="E797" s="300">
        <f>SUM(E798:E811)</f>
        <v>219</v>
      </c>
      <c r="F797" s="260" t="str">
        <f t="shared" si="73"/>
        <v/>
      </c>
      <c r="G797" s="373" t="str">
        <f t="shared" si="74"/>
        <v/>
      </c>
      <c r="H797" s="296" t="str">
        <f t="shared" si="72"/>
        <v>是</v>
      </c>
      <c r="I797" s="301" t="str">
        <f t="shared" si="75"/>
        <v>是</v>
      </c>
      <c r="J797" s="286" t="str">
        <f t="shared" si="76"/>
        <v>否</v>
      </c>
      <c r="K797" s="372" t="str">
        <f t="shared" si="77"/>
        <v/>
      </c>
    </row>
    <row r="798" ht="36" hidden="1" customHeight="1" spans="1:11">
      <c r="A798" s="297">
        <v>2111401</v>
      </c>
      <c r="B798" s="302" t="s">
        <v>95</v>
      </c>
      <c r="C798" s="299"/>
      <c r="D798" s="299"/>
      <c r="E798" s="299"/>
      <c r="F798" s="260" t="str">
        <f t="shared" si="73"/>
        <v/>
      </c>
      <c r="G798" s="260" t="str">
        <f t="shared" si="74"/>
        <v/>
      </c>
      <c r="H798" s="296" t="str">
        <f t="shared" si="72"/>
        <v>否</v>
      </c>
      <c r="I798" s="301" t="str">
        <f t="shared" si="75"/>
        <v>否</v>
      </c>
      <c r="J798" s="286" t="str">
        <f t="shared" si="76"/>
        <v>否</v>
      </c>
      <c r="K798" s="286" t="str">
        <f t="shared" si="77"/>
        <v/>
      </c>
    </row>
    <row r="799" ht="36" hidden="1" customHeight="1" spans="1:11">
      <c r="A799" s="297">
        <v>2111402</v>
      </c>
      <c r="B799" s="302" t="s">
        <v>96</v>
      </c>
      <c r="C799" s="299"/>
      <c r="D799" s="299"/>
      <c r="E799" s="299"/>
      <c r="F799" s="260" t="str">
        <f t="shared" si="73"/>
        <v/>
      </c>
      <c r="G799" s="260" t="str">
        <f t="shared" si="74"/>
        <v/>
      </c>
      <c r="H799" s="296" t="str">
        <f t="shared" si="72"/>
        <v>否</v>
      </c>
      <c r="I799" s="301" t="str">
        <f t="shared" si="75"/>
        <v>否</v>
      </c>
      <c r="J799" s="286" t="str">
        <f t="shared" si="76"/>
        <v>否</v>
      </c>
      <c r="K799" s="286" t="str">
        <f t="shared" si="77"/>
        <v/>
      </c>
    </row>
    <row r="800" ht="36" hidden="1" customHeight="1" spans="1:11">
      <c r="A800" s="297">
        <v>2111403</v>
      </c>
      <c r="B800" s="302" t="s">
        <v>97</v>
      </c>
      <c r="C800" s="299"/>
      <c r="D800" s="299"/>
      <c r="E800" s="299"/>
      <c r="F800" s="260" t="str">
        <f t="shared" si="73"/>
        <v/>
      </c>
      <c r="G800" s="260" t="str">
        <f t="shared" si="74"/>
        <v/>
      </c>
      <c r="H800" s="296" t="str">
        <f t="shared" si="72"/>
        <v>否</v>
      </c>
      <c r="I800" s="301" t="str">
        <f t="shared" si="75"/>
        <v>否</v>
      </c>
      <c r="J800" s="286" t="str">
        <f t="shared" si="76"/>
        <v>否</v>
      </c>
      <c r="K800" s="286" t="str">
        <f t="shared" si="77"/>
        <v/>
      </c>
    </row>
    <row r="801" ht="36" hidden="1" customHeight="1" spans="1:11">
      <c r="A801" s="297">
        <v>2111404</v>
      </c>
      <c r="B801" s="298" t="s">
        <v>686</v>
      </c>
      <c r="C801" s="299"/>
      <c r="D801" s="299"/>
      <c r="E801" s="299"/>
      <c r="F801" s="260" t="str">
        <f t="shared" si="73"/>
        <v/>
      </c>
      <c r="G801" s="260" t="str">
        <f t="shared" si="74"/>
        <v/>
      </c>
      <c r="H801" s="296" t="str">
        <f t="shared" si="72"/>
        <v>否</v>
      </c>
      <c r="I801" s="301" t="str">
        <f t="shared" si="75"/>
        <v>否</v>
      </c>
      <c r="J801" s="286" t="str">
        <f t="shared" si="76"/>
        <v>否</v>
      </c>
      <c r="K801" s="286" t="str">
        <f t="shared" si="77"/>
        <v/>
      </c>
    </row>
    <row r="802" ht="36" hidden="1" customHeight="1" spans="1:11">
      <c r="A802" s="297">
        <v>2111405</v>
      </c>
      <c r="B802" s="302" t="s">
        <v>687</v>
      </c>
      <c r="C802" s="299"/>
      <c r="D802" s="299"/>
      <c r="E802" s="299"/>
      <c r="F802" s="260" t="str">
        <f t="shared" si="73"/>
        <v/>
      </c>
      <c r="G802" s="260" t="str">
        <f t="shared" si="74"/>
        <v/>
      </c>
      <c r="H802" s="296" t="str">
        <f t="shared" si="72"/>
        <v>否</v>
      </c>
      <c r="I802" s="301" t="str">
        <f t="shared" si="75"/>
        <v>否</v>
      </c>
      <c r="J802" s="286" t="str">
        <f t="shared" si="76"/>
        <v>否</v>
      </c>
      <c r="K802" s="286" t="str">
        <f t="shared" si="77"/>
        <v/>
      </c>
    </row>
    <row r="803" ht="36" hidden="1" customHeight="1" spans="1:11">
      <c r="A803" s="297">
        <v>2111406</v>
      </c>
      <c r="B803" s="298" t="s">
        <v>688</v>
      </c>
      <c r="C803" s="299"/>
      <c r="D803" s="299"/>
      <c r="E803" s="299"/>
      <c r="F803" s="260" t="str">
        <f t="shared" si="73"/>
        <v/>
      </c>
      <c r="G803" s="260" t="str">
        <f t="shared" si="74"/>
        <v/>
      </c>
      <c r="H803" s="296" t="str">
        <f t="shared" si="72"/>
        <v>否</v>
      </c>
      <c r="I803" s="301" t="str">
        <f t="shared" si="75"/>
        <v>否</v>
      </c>
      <c r="J803" s="286" t="str">
        <f t="shared" si="76"/>
        <v>否</v>
      </c>
      <c r="K803" s="286" t="str">
        <f t="shared" si="77"/>
        <v/>
      </c>
    </row>
    <row r="804" ht="36" hidden="1" customHeight="1" spans="1:11">
      <c r="A804" s="297">
        <v>2111407</v>
      </c>
      <c r="B804" s="302" t="s">
        <v>689</v>
      </c>
      <c r="C804" s="299"/>
      <c r="D804" s="299"/>
      <c r="E804" s="299"/>
      <c r="F804" s="260" t="str">
        <f t="shared" si="73"/>
        <v/>
      </c>
      <c r="G804" s="260" t="str">
        <f t="shared" si="74"/>
        <v/>
      </c>
      <c r="H804" s="296" t="str">
        <f t="shared" si="72"/>
        <v>否</v>
      </c>
      <c r="I804" s="301" t="str">
        <f t="shared" si="75"/>
        <v>否</v>
      </c>
      <c r="J804" s="286" t="str">
        <f t="shared" si="76"/>
        <v>否</v>
      </c>
      <c r="K804" s="286" t="str">
        <f t="shared" si="77"/>
        <v/>
      </c>
    </row>
    <row r="805" ht="36" hidden="1" customHeight="1" spans="1:11">
      <c r="A805" s="297">
        <v>2111408</v>
      </c>
      <c r="B805" s="302" t="s">
        <v>690</v>
      </c>
      <c r="C805" s="299"/>
      <c r="D805" s="299"/>
      <c r="E805" s="299"/>
      <c r="F805" s="260" t="str">
        <f t="shared" si="73"/>
        <v/>
      </c>
      <c r="G805" s="260" t="str">
        <f t="shared" si="74"/>
        <v/>
      </c>
      <c r="H805" s="296" t="str">
        <f t="shared" si="72"/>
        <v>否</v>
      </c>
      <c r="I805" s="301" t="str">
        <f t="shared" si="75"/>
        <v>否</v>
      </c>
      <c r="J805" s="286" t="str">
        <f t="shared" si="76"/>
        <v>否</v>
      </c>
      <c r="K805" s="286" t="str">
        <f t="shared" si="77"/>
        <v/>
      </c>
    </row>
    <row r="806" ht="36" hidden="1" customHeight="1" spans="1:11">
      <c r="A806" s="297">
        <v>2111409</v>
      </c>
      <c r="B806" s="298" t="s">
        <v>691</v>
      </c>
      <c r="C806" s="299"/>
      <c r="D806" s="299"/>
      <c r="E806" s="299"/>
      <c r="F806" s="260" t="str">
        <f t="shared" si="73"/>
        <v/>
      </c>
      <c r="G806" s="260" t="str">
        <f t="shared" si="74"/>
        <v/>
      </c>
      <c r="H806" s="296" t="str">
        <f t="shared" si="72"/>
        <v>否</v>
      </c>
      <c r="I806" s="301" t="str">
        <f t="shared" si="75"/>
        <v>否</v>
      </c>
      <c r="J806" s="286" t="str">
        <f t="shared" si="76"/>
        <v>否</v>
      </c>
      <c r="K806" s="286" t="str">
        <f t="shared" si="77"/>
        <v/>
      </c>
    </row>
    <row r="807" ht="36" hidden="1" customHeight="1" spans="1:11">
      <c r="A807" s="297">
        <v>2111410</v>
      </c>
      <c r="B807" s="298" t="s">
        <v>692</v>
      </c>
      <c r="C807" s="299"/>
      <c r="D807" s="299"/>
      <c r="E807" s="299"/>
      <c r="F807" s="260" t="str">
        <f t="shared" si="73"/>
        <v/>
      </c>
      <c r="G807" s="260" t="str">
        <f t="shared" si="74"/>
        <v/>
      </c>
      <c r="H807" s="296" t="str">
        <f t="shared" si="72"/>
        <v>否</v>
      </c>
      <c r="I807" s="301" t="str">
        <f t="shared" si="75"/>
        <v>否</v>
      </c>
      <c r="J807" s="286" t="str">
        <f t="shared" si="76"/>
        <v>否</v>
      </c>
      <c r="K807" s="286" t="str">
        <f t="shared" si="77"/>
        <v/>
      </c>
    </row>
    <row r="808" ht="35.1" customHeight="1" spans="1:11">
      <c r="A808" s="297">
        <v>2111411</v>
      </c>
      <c r="B808" s="298" t="s">
        <v>138</v>
      </c>
      <c r="C808" s="299"/>
      <c r="D808" s="299"/>
      <c r="E808" s="300">
        <v>219</v>
      </c>
      <c r="F808" s="260" t="str">
        <f t="shared" si="73"/>
        <v/>
      </c>
      <c r="G808" s="260" t="str">
        <f t="shared" si="74"/>
        <v/>
      </c>
      <c r="H808" s="296" t="str">
        <f t="shared" si="72"/>
        <v>是</v>
      </c>
      <c r="I808" s="301" t="str">
        <f t="shared" si="75"/>
        <v>否</v>
      </c>
      <c r="J808" s="286" t="str">
        <f t="shared" si="76"/>
        <v>否</v>
      </c>
      <c r="K808" s="372" t="str">
        <f t="shared" si="77"/>
        <v/>
      </c>
    </row>
    <row r="809" ht="36" hidden="1" customHeight="1" spans="1:11">
      <c r="A809" s="297">
        <v>2111413</v>
      </c>
      <c r="B809" s="298" t="s">
        <v>693</v>
      </c>
      <c r="C809" s="299"/>
      <c r="D809" s="299"/>
      <c r="E809" s="299"/>
      <c r="F809" s="260" t="str">
        <f t="shared" si="73"/>
        <v/>
      </c>
      <c r="G809" s="260" t="str">
        <f t="shared" si="74"/>
        <v/>
      </c>
      <c r="H809" s="296" t="str">
        <f t="shared" si="72"/>
        <v>否</v>
      </c>
      <c r="I809" s="301" t="str">
        <f t="shared" si="75"/>
        <v>否</v>
      </c>
      <c r="J809" s="286" t="str">
        <f t="shared" si="76"/>
        <v>否</v>
      </c>
      <c r="K809" s="286" t="str">
        <f t="shared" si="77"/>
        <v/>
      </c>
    </row>
    <row r="810" ht="36" hidden="1" customHeight="1" spans="1:11">
      <c r="A810" s="297">
        <v>2111450</v>
      </c>
      <c r="B810" s="298" t="s">
        <v>104</v>
      </c>
      <c r="C810" s="299"/>
      <c r="D810" s="299"/>
      <c r="E810" s="299"/>
      <c r="F810" s="260" t="str">
        <f t="shared" si="73"/>
        <v/>
      </c>
      <c r="G810" s="260" t="str">
        <f t="shared" si="74"/>
        <v/>
      </c>
      <c r="H810" s="296" t="str">
        <f t="shared" si="72"/>
        <v>否</v>
      </c>
      <c r="I810" s="301" t="str">
        <f t="shared" si="75"/>
        <v>否</v>
      </c>
      <c r="J810" s="286" t="str">
        <f t="shared" si="76"/>
        <v>否</v>
      </c>
      <c r="K810" s="286" t="str">
        <f t="shared" si="77"/>
        <v/>
      </c>
    </row>
    <row r="811" ht="36" hidden="1" customHeight="1" spans="1:11">
      <c r="A811" s="297">
        <v>2111499</v>
      </c>
      <c r="B811" s="298" t="s">
        <v>694</v>
      </c>
      <c r="C811" s="299"/>
      <c r="D811" s="299"/>
      <c r="E811" s="299"/>
      <c r="F811" s="212" t="str">
        <f t="shared" si="73"/>
        <v/>
      </c>
      <c r="G811" s="212" t="str">
        <f t="shared" si="74"/>
        <v/>
      </c>
      <c r="H811" s="296" t="str">
        <f t="shared" si="72"/>
        <v>否</v>
      </c>
      <c r="I811" s="301" t="str">
        <f t="shared" si="75"/>
        <v>否</v>
      </c>
      <c r="J811" s="286" t="str">
        <f t="shared" si="76"/>
        <v>否</v>
      </c>
      <c r="K811" s="286" t="str">
        <f t="shared" si="77"/>
        <v/>
      </c>
    </row>
    <row r="812" ht="35.1" customHeight="1" spans="1:11">
      <c r="A812" s="297">
        <v>21199</v>
      </c>
      <c r="B812" s="298" t="s">
        <v>695</v>
      </c>
      <c r="C812" s="303">
        <v>1392</v>
      </c>
      <c r="D812" s="303">
        <v>1698</v>
      </c>
      <c r="E812" s="304">
        <v>1533</v>
      </c>
      <c r="F812" s="260">
        <f t="shared" si="73"/>
        <v>1.10129310344828</v>
      </c>
      <c r="G812" s="260">
        <f t="shared" si="74"/>
        <v>0.902826855123675</v>
      </c>
      <c r="H812" s="296" t="str">
        <f t="shared" si="72"/>
        <v>是</v>
      </c>
      <c r="I812" s="301" t="str">
        <f t="shared" si="75"/>
        <v>是</v>
      </c>
      <c r="J812" s="286" t="str">
        <f t="shared" si="76"/>
        <v>否</v>
      </c>
      <c r="K812" s="372" t="str">
        <f t="shared" si="77"/>
        <v/>
      </c>
    </row>
    <row r="813" ht="35.1" customHeight="1" spans="1:11">
      <c r="A813" s="292">
        <v>212</v>
      </c>
      <c r="B813" s="293" t="s">
        <v>67</v>
      </c>
      <c r="C813" s="294">
        <f>SUM(C814,C826,C827,C830,C831,C832)</f>
        <v>179733</v>
      </c>
      <c r="D813" s="294">
        <f>SUM(D814,D826,D827,D830,D831,D832)</f>
        <v>226917</v>
      </c>
      <c r="E813" s="294">
        <f>SUM(E814,E826,E827,E830,E831,E832)</f>
        <v>308968</v>
      </c>
      <c r="F813" s="212">
        <f t="shared" si="73"/>
        <v>1.71903879643694</v>
      </c>
      <c r="G813" s="212">
        <f t="shared" si="74"/>
        <v>1.3615903612334</v>
      </c>
      <c r="H813" s="296" t="str">
        <f t="shared" si="72"/>
        <v>是</v>
      </c>
      <c r="I813" s="301" t="str">
        <f t="shared" si="75"/>
        <v>是</v>
      </c>
      <c r="J813" s="286" t="str">
        <f t="shared" si="76"/>
        <v>是</v>
      </c>
      <c r="K813" s="372">
        <f t="shared" si="77"/>
        <v>1</v>
      </c>
    </row>
    <row r="814" ht="35.1" customHeight="1" spans="1:11">
      <c r="A814" s="292">
        <v>21201</v>
      </c>
      <c r="B814" s="298" t="s">
        <v>696</v>
      </c>
      <c r="C814" s="300">
        <f>SUM(C815:C825)</f>
        <v>13857</v>
      </c>
      <c r="D814" s="300">
        <f>SUM(D815:D825)</f>
        <v>15313</v>
      </c>
      <c r="E814" s="300">
        <f>SUM(E815:E825)</f>
        <v>14880</v>
      </c>
      <c r="F814" s="260">
        <f t="shared" si="73"/>
        <v>1.0738255033557</v>
      </c>
      <c r="G814" s="260">
        <f t="shared" si="74"/>
        <v>0.971723372298047</v>
      </c>
      <c r="H814" s="296" t="str">
        <f t="shared" si="72"/>
        <v>是</v>
      </c>
      <c r="I814" s="301" t="str">
        <f t="shared" si="75"/>
        <v>是</v>
      </c>
      <c r="J814" s="286" t="str">
        <f t="shared" si="76"/>
        <v>否</v>
      </c>
      <c r="K814" s="372" t="str">
        <f t="shared" si="77"/>
        <v/>
      </c>
    </row>
    <row r="815" ht="35.1" customHeight="1" spans="1:11">
      <c r="A815" s="297">
        <v>2120101</v>
      </c>
      <c r="B815" s="298" t="s">
        <v>95</v>
      </c>
      <c r="C815" s="299">
        <v>8433</v>
      </c>
      <c r="D815" s="299">
        <v>9400</v>
      </c>
      <c r="E815" s="300">
        <v>9758</v>
      </c>
      <c r="F815" s="260">
        <f t="shared" si="73"/>
        <v>1.15712083481561</v>
      </c>
      <c r="G815" s="260">
        <f t="shared" si="74"/>
        <v>1.03808510638298</v>
      </c>
      <c r="H815" s="296" t="str">
        <f t="shared" si="72"/>
        <v>是</v>
      </c>
      <c r="I815" s="301" t="str">
        <f t="shared" si="75"/>
        <v>否</v>
      </c>
      <c r="J815" s="286" t="str">
        <f t="shared" si="76"/>
        <v>否</v>
      </c>
      <c r="K815" s="372" t="str">
        <f t="shared" si="77"/>
        <v/>
      </c>
    </row>
    <row r="816" ht="35.1" customHeight="1" spans="1:11">
      <c r="A816" s="297">
        <v>2120102</v>
      </c>
      <c r="B816" s="298" t="s">
        <v>96</v>
      </c>
      <c r="C816" s="299">
        <v>1748</v>
      </c>
      <c r="D816" s="299">
        <v>2040</v>
      </c>
      <c r="E816" s="300">
        <v>1250</v>
      </c>
      <c r="F816" s="260">
        <f t="shared" si="73"/>
        <v>0.715102974828375</v>
      </c>
      <c r="G816" s="260">
        <f t="shared" si="74"/>
        <v>0.612745098039216</v>
      </c>
      <c r="H816" s="296" t="str">
        <f t="shared" si="72"/>
        <v>是</v>
      </c>
      <c r="I816" s="301" t="str">
        <f t="shared" si="75"/>
        <v>否</v>
      </c>
      <c r="J816" s="286" t="str">
        <f t="shared" si="76"/>
        <v>否</v>
      </c>
      <c r="K816" s="372" t="str">
        <f t="shared" si="77"/>
        <v/>
      </c>
    </row>
    <row r="817" ht="36" hidden="1" customHeight="1" spans="1:11">
      <c r="A817" s="297">
        <v>2120103</v>
      </c>
      <c r="B817" s="298" t="s">
        <v>97</v>
      </c>
      <c r="C817" s="299">
        <v>0</v>
      </c>
      <c r="D817" s="299"/>
      <c r="E817" s="299">
        <v>0</v>
      </c>
      <c r="F817" s="260" t="str">
        <f t="shared" si="73"/>
        <v/>
      </c>
      <c r="G817" s="260" t="str">
        <f t="shared" si="74"/>
        <v/>
      </c>
      <c r="H817" s="296" t="str">
        <f t="shared" si="72"/>
        <v>否</v>
      </c>
      <c r="I817" s="301" t="str">
        <f t="shared" si="75"/>
        <v>否</v>
      </c>
      <c r="J817" s="286" t="str">
        <f t="shared" si="76"/>
        <v>否</v>
      </c>
      <c r="K817" s="286" t="str">
        <f t="shared" si="77"/>
        <v/>
      </c>
    </row>
    <row r="818" ht="35.1" customHeight="1" spans="1:11">
      <c r="A818" s="297">
        <v>2120104</v>
      </c>
      <c r="B818" s="298" t="s">
        <v>697</v>
      </c>
      <c r="C818" s="299">
        <v>1052</v>
      </c>
      <c r="D818" s="299">
        <v>1129</v>
      </c>
      <c r="E818" s="300">
        <v>704</v>
      </c>
      <c r="F818" s="260">
        <f t="shared" si="73"/>
        <v>0.669201520912547</v>
      </c>
      <c r="G818" s="260">
        <f t="shared" si="74"/>
        <v>0.62356067316209</v>
      </c>
      <c r="H818" s="296" t="str">
        <f t="shared" si="72"/>
        <v>是</v>
      </c>
      <c r="I818" s="301" t="str">
        <f t="shared" si="75"/>
        <v>否</v>
      </c>
      <c r="J818" s="286" t="str">
        <f t="shared" si="76"/>
        <v>否</v>
      </c>
      <c r="K818" s="372" t="str">
        <f t="shared" si="77"/>
        <v/>
      </c>
    </row>
    <row r="819" ht="36" hidden="1" customHeight="1" spans="1:11">
      <c r="A819" s="297">
        <v>2120105</v>
      </c>
      <c r="B819" s="298" t="s">
        <v>698</v>
      </c>
      <c r="C819" s="299">
        <v>0</v>
      </c>
      <c r="D819" s="299"/>
      <c r="E819" s="299">
        <v>0</v>
      </c>
      <c r="F819" s="260" t="str">
        <f t="shared" si="73"/>
        <v/>
      </c>
      <c r="G819" s="260" t="str">
        <f t="shared" si="74"/>
        <v/>
      </c>
      <c r="H819" s="296" t="str">
        <f t="shared" si="72"/>
        <v>否</v>
      </c>
      <c r="I819" s="301" t="str">
        <f t="shared" si="75"/>
        <v>否</v>
      </c>
      <c r="J819" s="286" t="str">
        <f t="shared" si="76"/>
        <v>否</v>
      </c>
      <c r="K819" s="286" t="str">
        <f t="shared" si="77"/>
        <v/>
      </c>
    </row>
    <row r="820" ht="35.1" customHeight="1" spans="1:11">
      <c r="A820" s="297">
        <v>2120106</v>
      </c>
      <c r="B820" s="298" t="s">
        <v>699</v>
      </c>
      <c r="C820" s="299">
        <v>0</v>
      </c>
      <c r="D820" s="299"/>
      <c r="E820" s="300">
        <v>50</v>
      </c>
      <c r="F820" s="260" t="str">
        <f t="shared" si="73"/>
        <v/>
      </c>
      <c r="G820" s="260" t="str">
        <f t="shared" si="74"/>
        <v/>
      </c>
      <c r="H820" s="296" t="str">
        <f t="shared" si="72"/>
        <v>是</v>
      </c>
      <c r="I820" s="301" t="str">
        <f t="shared" si="75"/>
        <v>否</v>
      </c>
      <c r="J820" s="286" t="str">
        <f t="shared" si="76"/>
        <v>否</v>
      </c>
      <c r="K820" s="372" t="str">
        <f t="shared" si="77"/>
        <v/>
      </c>
    </row>
    <row r="821" ht="36" hidden="1" customHeight="1" spans="1:11">
      <c r="A821" s="297">
        <v>2120107</v>
      </c>
      <c r="B821" s="298" t="s">
        <v>700</v>
      </c>
      <c r="C821" s="299">
        <v>0</v>
      </c>
      <c r="D821" s="299"/>
      <c r="E821" s="299">
        <v>0</v>
      </c>
      <c r="F821" s="260" t="str">
        <f t="shared" si="73"/>
        <v/>
      </c>
      <c r="G821" s="260" t="str">
        <f t="shared" si="74"/>
        <v/>
      </c>
      <c r="H821" s="296" t="str">
        <f t="shared" si="72"/>
        <v>否</v>
      </c>
      <c r="I821" s="301" t="str">
        <f t="shared" si="75"/>
        <v>否</v>
      </c>
      <c r="J821" s="286" t="str">
        <f t="shared" si="76"/>
        <v>否</v>
      </c>
      <c r="K821" s="286" t="str">
        <f t="shared" si="77"/>
        <v/>
      </c>
    </row>
    <row r="822" ht="36" hidden="1" customHeight="1" spans="1:11">
      <c r="A822" s="297">
        <v>2120108</v>
      </c>
      <c r="B822" s="298" t="s">
        <v>701</v>
      </c>
      <c r="C822" s="299">
        <v>0</v>
      </c>
      <c r="D822" s="299"/>
      <c r="E822" s="299">
        <v>0</v>
      </c>
      <c r="F822" s="260" t="str">
        <f t="shared" si="73"/>
        <v/>
      </c>
      <c r="G822" s="260" t="str">
        <f t="shared" si="74"/>
        <v/>
      </c>
      <c r="H822" s="296" t="str">
        <f t="shared" si="72"/>
        <v>否</v>
      </c>
      <c r="I822" s="301" t="str">
        <f t="shared" si="75"/>
        <v>否</v>
      </c>
      <c r="J822" s="286" t="str">
        <f t="shared" si="76"/>
        <v>否</v>
      </c>
      <c r="K822" s="286" t="str">
        <f t="shared" si="77"/>
        <v/>
      </c>
    </row>
    <row r="823" ht="36" hidden="1" customHeight="1" spans="1:11">
      <c r="A823" s="297">
        <v>2120109</v>
      </c>
      <c r="B823" s="298" t="s">
        <v>702</v>
      </c>
      <c r="C823" s="299">
        <v>0</v>
      </c>
      <c r="D823" s="299"/>
      <c r="E823" s="299">
        <v>0</v>
      </c>
      <c r="F823" s="260" t="str">
        <f t="shared" si="73"/>
        <v/>
      </c>
      <c r="G823" s="260" t="str">
        <f t="shared" si="74"/>
        <v/>
      </c>
      <c r="H823" s="296" t="str">
        <f t="shared" si="72"/>
        <v>否</v>
      </c>
      <c r="I823" s="301" t="str">
        <f t="shared" si="75"/>
        <v>否</v>
      </c>
      <c r="J823" s="286" t="str">
        <f t="shared" si="76"/>
        <v>否</v>
      </c>
      <c r="K823" s="286" t="str">
        <f t="shared" si="77"/>
        <v/>
      </c>
    </row>
    <row r="824" ht="36" hidden="1" customHeight="1" spans="1:11">
      <c r="A824" s="297">
        <v>2120110</v>
      </c>
      <c r="B824" s="298" t="s">
        <v>703</v>
      </c>
      <c r="C824" s="299">
        <v>0</v>
      </c>
      <c r="D824" s="299"/>
      <c r="E824" s="299">
        <v>0</v>
      </c>
      <c r="F824" s="260" t="str">
        <f t="shared" si="73"/>
        <v/>
      </c>
      <c r="G824" s="260" t="str">
        <f t="shared" si="74"/>
        <v/>
      </c>
      <c r="H824" s="296" t="str">
        <f t="shared" si="72"/>
        <v>否</v>
      </c>
      <c r="I824" s="301" t="str">
        <f t="shared" si="75"/>
        <v>否</v>
      </c>
      <c r="J824" s="286" t="str">
        <f t="shared" si="76"/>
        <v>否</v>
      </c>
      <c r="K824" s="286" t="str">
        <f t="shared" si="77"/>
        <v/>
      </c>
    </row>
    <row r="825" ht="35.1" customHeight="1" spans="1:11">
      <c r="A825" s="297">
        <v>2120199</v>
      </c>
      <c r="B825" s="298" t="s">
        <v>704</v>
      </c>
      <c r="C825" s="299">
        <v>2624</v>
      </c>
      <c r="D825" s="299">
        <v>2744</v>
      </c>
      <c r="E825" s="300">
        <v>3118</v>
      </c>
      <c r="F825" s="212">
        <f t="shared" si="73"/>
        <v>1.18826219512195</v>
      </c>
      <c r="G825" s="212">
        <f t="shared" si="74"/>
        <v>1.13629737609329</v>
      </c>
      <c r="H825" s="296" t="str">
        <f t="shared" si="72"/>
        <v>是</v>
      </c>
      <c r="I825" s="301" t="str">
        <f t="shared" si="75"/>
        <v>否</v>
      </c>
      <c r="J825" s="286" t="str">
        <f t="shared" si="76"/>
        <v>否</v>
      </c>
      <c r="K825" s="372" t="str">
        <f t="shared" si="77"/>
        <v/>
      </c>
    </row>
    <row r="826" ht="35.1" customHeight="1" spans="1:11">
      <c r="A826" s="297">
        <v>21202</v>
      </c>
      <c r="B826" s="298" t="s">
        <v>705</v>
      </c>
      <c r="C826" s="318">
        <v>1463</v>
      </c>
      <c r="D826" s="318">
        <v>3342</v>
      </c>
      <c r="E826" s="322">
        <v>2871</v>
      </c>
      <c r="F826" s="373">
        <f t="shared" si="73"/>
        <v>1.96240601503759</v>
      </c>
      <c r="G826" s="260">
        <f t="shared" si="74"/>
        <v>0.859066427289048</v>
      </c>
      <c r="H826" s="296" t="str">
        <f t="shared" si="72"/>
        <v>是</v>
      </c>
      <c r="I826" s="301" t="str">
        <f t="shared" si="75"/>
        <v>是</v>
      </c>
      <c r="J826" s="286" t="str">
        <f t="shared" si="76"/>
        <v>否</v>
      </c>
      <c r="K826" s="372" t="str">
        <f t="shared" si="77"/>
        <v/>
      </c>
    </row>
    <row r="827" ht="35.1" customHeight="1" spans="1:11">
      <c r="A827" s="292">
        <v>21203</v>
      </c>
      <c r="B827" s="298" t="s">
        <v>706</v>
      </c>
      <c r="C827" s="300">
        <f>SUM(C828:C829)</f>
        <v>75452</v>
      </c>
      <c r="D827" s="300">
        <f>SUM(D828:D829)</f>
        <v>121938</v>
      </c>
      <c r="E827" s="300">
        <f>SUM(E828:E829)</f>
        <v>74952</v>
      </c>
      <c r="F827" s="260">
        <f t="shared" si="73"/>
        <v>0.993373270423581</v>
      </c>
      <c r="G827" s="260">
        <f t="shared" si="74"/>
        <v>0.614673030556512</v>
      </c>
      <c r="H827" s="296" t="str">
        <f t="shared" si="72"/>
        <v>是</v>
      </c>
      <c r="I827" s="301" t="str">
        <f t="shared" si="75"/>
        <v>是</v>
      </c>
      <c r="J827" s="286" t="str">
        <f t="shared" si="76"/>
        <v>否</v>
      </c>
      <c r="K827" s="372" t="str">
        <f t="shared" si="77"/>
        <v/>
      </c>
    </row>
    <row r="828" ht="35.1" customHeight="1" spans="1:11">
      <c r="A828" s="297">
        <v>2120303</v>
      </c>
      <c r="B828" s="298" t="s">
        <v>707</v>
      </c>
      <c r="C828" s="299">
        <v>8662</v>
      </c>
      <c r="D828" s="299">
        <v>8081</v>
      </c>
      <c r="E828" s="300">
        <v>9393</v>
      </c>
      <c r="F828" s="260">
        <f t="shared" si="73"/>
        <v>1.08439159547449</v>
      </c>
      <c r="G828" s="260">
        <f t="shared" si="74"/>
        <v>1.16235614404158</v>
      </c>
      <c r="H828" s="296" t="str">
        <f t="shared" ref="H828:H891" si="78">IF(B828&lt;&gt;"",IF(SUM(C828:E828,K828)&lt;&gt;0,"是","否"),"是")</f>
        <v>是</v>
      </c>
      <c r="I828" s="301" t="str">
        <f t="shared" si="75"/>
        <v>否</v>
      </c>
      <c r="J828" s="286" t="str">
        <f t="shared" si="76"/>
        <v>否</v>
      </c>
      <c r="K828" s="372" t="str">
        <f t="shared" si="77"/>
        <v/>
      </c>
    </row>
    <row r="829" ht="35.1" customHeight="1" spans="1:11">
      <c r="A829" s="297">
        <v>2120399</v>
      </c>
      <c r="B829" s="298" t="s">
        <v>708</v>
      </c>
      <c r="C829" s="299">
        <v>66790</v>
      </c>
      <c r="D829" s="299">
        <v>113857</v>
      </c>
      <c r="E829" s="300">
        <v>65559</v>
      </c>
      <c r="F829" s="212">
        <f t="shared" si="73"/>
        <v>0.981569097170235</v>
      </c>
      <c r="G829" s="212">
        <f t="shared" si="74"/>
        <v>0.575801224342816</v>
      </c>
      <c r="H829" s="296" t="str">
        <f t="shared" si="78"/>
        <v>是</v>
      </c>
      <c r="I829" s="301" t="str">
        <f t="shared" si="75"/>
        <v>否</v>
      </c>
      <c r="J829" s="286" t="str">
        <f t="shared" si="76"/>
        <v>否</v>
      </c>
      <c r="K829" s="372" t="str">
        <f t="shared" si="77"/>
        <v/>
      </c>
    </row>
    <row r="830" ht="35.1" customHeight="1" spans="1:11">
      <c r="A830" s="297">
        <v>21205</v>
      </c>
      <c r="B830" s="298" t="s">
        <v>709</v>
      </c>
      <c r="C830" s="299">
        <v>6721</v>
      </c>
      <c r="D830" s="299">
        <v>6420</v>
      </c>
      <c r="E830" s="300">
        <v>7299</v>
      </c>
      <c r="F830" s="260">
        <f t="shared" si="73"/>
        <v>1.0859991072757</v>
      </c>
      <c r="G830" s="260">
        <f t="shared" si="74"/>
        <v>1.13691588785047</v>
      </c>
      <c r="H830" s="296" t="str">
        <f t="shared" si="78"/>
        <v>是</v>
      </c>
      <c r="I830" s="301" t="str">
        <f t="shared" si="75"/>
        <v>是</v>
      </c>
      <c r="J830" s="286" t="str">
        <f t="shared" si="76"/>
        <v>否</v>
      </c>
      <c r="K830" s="372" t="str">
        <f t="shared" si="77"/>
        <v/>
      </c>
    </row>
    <row r="831" ht="36" hidden="1" customHeight="1" spans="1:11">
      <c r="A831" s="297">
        <v>21206</v>
      </c>
      <c r="B831" s="298" t="s">
        <v>710</v>
      </c>
      <c r="C831" s="299"/>
      <c r="D831" s="299"/>
      <c r="E831" s="299"/>
      <c r="F831" s="373" t="str">
        <f t="shared" si="73"/>
        <v/>
      </c>
      <c r="G831" s="260" t="str">
        <f t="shared" si="74"/>
        <v/>
      </c>
      <c r="H831" s="296" t="str">
        <f t="shared" si="78"/>
        <v>否</v>
      </c>
      <c r="I831" s="301" t="str">
        <f t="shared" si="75"/>
        <v>是</v>
      </c>
      <c r="J831" s="286" t="str">
        <f t="shared" si="76"/>
        <v>否</v>
      </c>
      <c r="K831" s="286" t="str">
        <f t="shared" si="77"/>
        <v/>
      </c>
    </row>
    <row r="832" ht="35.1" customHeight="1" spans="1:11">
      <c r="A832" s="297">
        <v>21299</v>
      </c>
      <c r="B832" s="298" t="s">
        <v>711</v>
      </c>
      <c r="C832" s="303">
        <v>82240</v>
      </c>
      <c r="D832" s="303">
        <v>79904</v>
      </c>
      <c r="E832" s="304">
        <v>208966</v>
      </c>
      <c r="F832" s="260">
        <f t="shared" si="73"/>
        <v>2.54092898832685</v>
      </c>
      <c r="G832" s="260">
        <f t="shared" si="74"/>
        <v>2.61521325590709</v>
      </c>
      <c r="H832" s="296" t="str">
        <f t="shared" si="78"/>
        <v>是</v>
      </c>
      <c r="I832" s="301" t="str">
        <f t="shared" si="75"/>
        <v>是</v>
      </c>
      <c r="J832" s="286" t="str">
        <f t="shared" si="76"/>
        <v>否</v>
      </c>
      <c r="K832" s="372" t="str">
        <f t="shared" si="77"/>
        <v/>
      </c>
    </row>
    <row r="833" ht="35.1" customHeight="1" spans="1:11">
      <c r="A833" s="292">
        <v>213</v>
      </c>
      <c r="B833" s="293" t="s">
        <v>68</v>
      </c>
      <c r="C833" s="294">
        <f>SUM(C834,C859,C887,C914,C925,C936,C942,C949,C956,C960)</f>
        <v>348915</v>
      </c>
      <c r="D833" s="294">
        <f>SUM(D834,D859,D887,D914,D925,D936,D942,D949,D956,D960)</f>
        <v>393816</v>
      </c>
      <c r="E833" s="294">
        <f>SUM(E834,E859,E887,E914,E925,E936,E942,E949,E956,E960)</f>
        <v>413427</v>
      </c>
      <c r="F833" s="212">
        <f t="shared" si="73"/>
        <v>1.18489316882335</v>
      </c>
      <c r="G833" s="212">
        <f t="shared" si="74"/>
        <v>1.04979736729843</v>
      </c>
      <c r="H833" s="296" t="str">
        <f t="shared" si="78"/>
        <v>是</v>
      </c>
      <c r="I833" s="301" t="str">
        <f t="shared" si="75"/>
        <v>是</v>
      </c>
      <c r="J833" s="286" t="str">
        <f t="shared" si="76"/>
        <v>是</v>
      </c>
      <c r="K833" s="372">
        <f t="shared" si="77"/>
        <v>1</v>
      </c>
    </row>
    <row r="834" ht="35.1" customHeight="1" spans="1:11">
      <c r="A834" s="292">
        <v>21301</v>
      </c>
      <c r="B834" s="298" t="s">
        <v>712</v>
      </c>
      <c r="C834" s="300">
        <f>SUM(C835:C858)</f>
        <v>78815</v>
      </c>
      <c r="D834" s="300">
        <f>SUM(D835:D858)</f>
        <v>94568</v>
      </c>
      <c r="E834" s="300">
        <f>SUM(E835:E858)</f>
        <v>98450</v>
      </c>
      <c r="F834" s="260">
        <f t="shared" si="73"/>
        <v>1.24912770411724</v>
      </c>
      <c r="G834" s="260">
        <f t="shared" si="74"/>
        <v>1.04104982657982</v>
      </c>
      <c r="H834" s="296" t="str">
        <f t="shared" si="78"/>
        <v>是</v>
      </c>
      <c r="I834" s="301" t="str">
        <f t="shared" si="75"/>
        <v>是</v>
      </c>
      <c r="J834" s="286" t="str">
        <f t="shared" si="76"/>
        <v>否</v>
      </c>
      <c r="K834" s="372" t="str">
        <f t="shared" si="77"/>
        <v/>
      </c>
    </row>
    <row r="835" ht="35.1" customHeight="1" spans="1:11">
      <c r="A835" s="297">
        <v>2130101</v>
      </c>
      <c r="B835" s="298" t="s">
        <v>95</v>
      </c>
      <c r="C835" s="299">
        <v>2574</v>
      </c>
      <c r="D835" s="299">
        <v>3798</v>
      </c>
      <c r="E835" s="300">
        <v>3204</v>
      </c>
      <c r="F835" s="260">
        <f t="shared" si="73"/>
        <v>1.24475524475524</v>
      </c>
      <c r="G835" s="260">
        <f t="shared" si="74"/>
        <v>0.843601895734597</v>
      </c>
      <c r="H835" s="296" t="str">
        <f t="shared" si="78"/>
        <v>是</v>
      </c>
      <c r="I835" s="301" t="str">
        <f t="shared" si="75"/>
        <v>否</v>
      </c>
      <c r="J835" s="286" t="str">
        <f t="shared" si="76"/>
        <v>否</v>
      </c>
      <c r="K835" s="372" t="str">
        <f t="shared" si="77"/>
        <v/>
      </c>
    </row>
    <row r="836" ht="35.1" customHeight="1" spans="1:11">
      <c r="A836" s="297">
        <v>2130102</v>
      </c>
      <c r="B836" s="298" t="s">
        <v>96</v>
      </c>
      <c r="C836" s="299">
        <v>0</v>
      </c>
      <c r="D836" s="299"/>
      <c r="E836" s="300">
        <v>11</v>
      </c>
      <c r="F836" s="260" t="str">
        <f t="shared" si="73"/>
        <v/>
      </c>
      <c r="G836" s="260" t="str">
        <f t="shared" si="74"/>
        <v/>
      </c>
      <c r="H836" s="296" t="str">
        <f t="shared" si="78"/>
        <v>是</v>
      </c>
      <c r="I836" s="301" t="str">
        <f t="shared" si="75"/>
        <v>否</v>
      </c>
      <c r="J836" s="286" t="str">
        <f t="shared" si="76"/>
        <v>否</v>
      </c>
      <c r="K836" s="372" t="str">
        <f t="shared" si="77"/>
        <v/>
      </c>
    </row>
    <row r="837" ht="35.1" customHeight="1" spans="1:11">
      <c r="A837" s="297">
        <v>2130103</v>
      </c>
      <c r="B837" s="298" t="s">
        <v>97</v>
      </c>
      <c r="C837" s="299">
        <v>0</v>
      </c>
      <c r="D837" s="299"/>
      <c r="E837" s="300">
        <v>52</v>
      </c>
      <c r="F837" s="260" t="str">
        <f t="shared" ref="F837:F900" si="79">IF(C837&lt;&gt;0,E837/C837,"")</f>
        <v/>
      </c>
      <c r="G837" s="260" t="str">
        <f t="shared" ref="G837:G900" si="80">IF(D837&lt;&gt;0,E837/D837,"")</f>
        <v/>
      </c>
      <c r="H837" s="296" t="str">
        <f t="shared" si="78"/>
        <v>是</v>
      </c>
      <c r="I837" s="301" t="str">
        <f t="shared" si="75"/>
        <v>否</v>
      </c>
      <c r="J837" s="286" t="str">
        <f t="shared" si="76"/>
        <v>否</v>
      </c>
      <c r="K837" s="372" t="str">
        <f t="shared" si="77"/>
        <v/>
      </c>
    </row>
    <row r="838" ht="35.1" customHeight="1" spans="1:11">
      <c r="A838" s="297">
        <v>2130104</v>
      </c>
      <c r="B838" s="298" t="s">
        <v>104</v>
      </c>
      <c r="C838" s="299">
        <v>24494</v>
      </c>
      <c r="D838" s="299">
        <v>30719</v>
      </c>
      <c r="E838" s="300">
        <v>29669</v>
      </c>
      <c r="F838" s="260">
        <f t="shared" si="79"/>
        <v>1.21127623091369</v>
      </c>
      <c r="G838" s="260">
        <f t="shared" si="80"/>
        <v>0.965819199843745</v>
      </c>
      <c r="H838" s="296" t="str">
        <f t="shared" si="78"/>
        <v>是</v>
      </c>
      <c r="I838" s="301" t="str">
        <f t="shared" ref="I838:I901" si="81">IF(LEN(A838)&lt;=5,"是","否")</f>
        <v>否</v>
      </c>
      <c r="J838" s="286" t="str">
        <f t="shared" ref="J838:J901" si="82">IF(LEN(A838)=3,"是","否")</f>
        <v>否</v>
      </c>
      <c r="K838" s="372" t="str">
        <f t="shared" ref="K838:K901" si="83">IF(J838="是",1,"")</f>
        <v/>
      </c>
    </row>
    <row r="839" ht="35.1" customHeight="1" spans="1:11">
      <c r="A839" s="297">
        <v>2130105</v>
      </c>
      <c r="B839" s="298" t="s">
        <v>713</v>
      </c>
      <c r="C839" s="299">
        <v>4218</v>
      </c>
      <c r="D839" s="299">
        <v>4773</v>
      </c>
      <c r="E839" s="300">
        <v>5331</v>
      </c>
      <c r="F839" s="260">
        <f t="shared" si="79"/>
        <v>1.26386913229018</v>
      </c>
      <c r="G839" s="260">
        <f t="shared" si="80"/>
        <v>1.1169076052797</v>
      </c>
      <c r="H839" s="296" t="str">
        <f t="shared" si="78"/>
        <v>是</v>
      </c>
      <c r="I839" s="301" t="str">
        <f t="shared" si="81"/>
        <v>否</v>
      </c>
      <c r="J839" s="286" t="str">
        <f t="shared" si="82"/>
        <v>否</v>
      </c>
      <c r="K839" s="372" t="str">
        <f t="shared" si="83"/>
        <v/>
      </c>
    </row>
    <row r="840" customFormat="1" ht="35.1" customHeight="1" spans="1:11">
      <c r="A840" s="297">
        <v>2130106</v>
      </c>
      <c r="B840" s="298" t="s">
        <v>714</v>
      </c>
      <c r="C840" s="299">
        <v>12761</v>
      </c>
      <c r="D840" s="299">
        <v>14644</v>
      </c>
      <c r="E840" s="300">
        <v>10971</v>
      </c>
      <c r="F840" s="260">
        <f t="shared" si="79"/>
        <v>0.8597288613745</v>
      </c>
      <c r="G840" s="260">
        <f t="shared" si="80"/>
        <v>0.749180551761814</v>
      </c>
      <c r="H840" s="296" t="str">
        <f t="shared" si="78"/>
        <v>是</v>
      </c>
      <c r="I840" s="301" t="str">
        <f t="shared" si="81"/>
        <v>否</v>
      </c>
      <c r="J840" s="286" t="str">
        <f t="shared" si="82"/>
        <v>否</v>
      </c>
      <c r="K840" s="372" t="str">
        <f t="shared" si="83"/>
        <v/>
      </c>
    </row>
    <row r="841" ht="35.1" customHeight="1" spans="1:11">
      <c r="A841" s="297">
        <v>2130108</v>
      </c>
      <c r="B841" s="298" t="s">
        <v>715</v>
      </c>
      <c r="C841" s="299">
        <v>864</v>
      </c>
      <c r="D841" s="299">
        <v>969</v>
      </c>
      <c r="E841" s="300">
        <v>946</v>
      </c>
      <c r="F841" s="260">
        <f t="shared" si="79"/>
        <v>1.09490740740741</v>
      </c>
      <c r="G841" s="260">
        <f t="shared" si="80"/>
        <v>0.976264189886481</v>
      </c>
      <c r="H841" s="296" t="str">
        <f t="shared" si="78"/>
        <v>是</v>
      </c>
      <c r="I841" s="301" t="str">
        <f t="shared" si="81"/>
        <v>否</v>
      </c>
      <c r="J841" s="286" t="str">
        <f t="shared" si="82"/>
        <v>否</v>
      </c>
      <c r="K841" s="372" t="str">
        <f t="shared" si="83"/>
        <v/>
      </c>
    </row>
    <row r="842" ht="35.1" customHeight="1" spans="1:11">
      <c r="A842" s="297">
        <v>2130109</v>
      </c>
      <c r="B842" s="298" t="s">
        <v>716</v>
      </c>
      <c r="C842" s="299">
        <v>52</v>
      </c>
      <c r="D842" s="299">
        <v>56</v>
      </c>
      <c r="E842" s="300">
        <v>44</v>
      </c>
      <c r="F842" s="260">
        <f t="shared" si="79"/>
        <v>0.846153846153846</v>
      </c>
      <c r="G842" s="260">
        <f t="shared" si="80"/>
        <v>0.785714285714286</v>
      </c>
      <c r="H842" s="296" t="str">
        <f t="shared" si="78"/>
        <v>是</v>
      </c>
      <c r="I842" s="301" t="str">
        <f t="shared" si="81"/>
        <v>否</v>
      </c>
      <c r="J842" s="286" t="str">
        <f t="shared" si="82"/>
        <v>否</v>
      </c>
      <c r="K842" s="372" t="str">
        <f t="shared" si="83"/>
        <v/>
      </c>
    </row>
    <row r="843" ht="35.1" customHeight="1" spans="1:11">
      <c r="A843" s="297">
        <v>2130110</v>
      </c>
      <c r="B843" s="298" t="s">
        <v>717</v>
      </c>
      <c r="C843" s="299">
        <v>73</v>
      </c>
      <c r="D843" s="299">
        <v>75</v>
      </c>
      <c r="E843" s="300">
        <v>38</v>
      </c>
      <c r="F843" s="260">
        <f t="shared" si="79"/>
        <v>0.520547945205479</v>
      </c>
      <c r="G843" s="260">
        <f t="shared" si="80"/>
        <v>0.506666666666667</v>
      </c>
      <c r="H843" s="296" t="str">
        <f t="shared" si="78"/>
        <v>是</v>
      </c>
      <c r="I843" s="301" t="str">
        <f t="shared" si="81"/>
        <v>否</v>
      </c>
      <c r="J843" s="286" t="str">
        <f t="shared" si="82"/>
        <v>否</v>
      </c>
      <c r="K843" s="372" t="str">
        <f t="shared" si="83"/>
        <v/>
      </c>
    </row>
    <row r="844" ht="35.1" customHeight="1" spans="1:11">
      <c r="A844" s="297">
        <v>2130111</v>
      </c>
      <c r="B844" s="298" t="s">
        <v>718</v>
      </c>
      <c r="C844" s="299">
        <v>15</v>
      </c>
      <c r="D844" s="299">
        <v>15</v>
      </c>
      <c r="E844" s="300">
        <v>2</v>
      </c>
      <c r="F844" s="260">
        <f t="shared" si="79"/>
        <v>0.133333333333333</v>
      </c>
      <c r="G844" s="260">
        <f t="shared" si="80"/>
        <v>0.133333333333333</v>
      </c>
      <c r="H844" s="296" t="str">
        <f t="shared" si="78"/>
        <v>是</v>
      </c>
      <c r="I844" s="301" t="str">
        <f t="shared" si="81"/>
        <v>否</v>
      </c>
      <c r="J844" s="286" t="str">
        <f t="shared" si="82"/>
        <v>否</v>
      </c>
      <c r="K844" s="372" t="str">
        <f t="shared" si="83"/>
        <v/>
      </c>
    </row>
    <row r="845" ht="35.1" customHeight="1" spans="1:11">
      <c r="A845" s="297">
        <v>2130112</v>
      </c>
      <c r="B845" s="298" t="s">
        <v>719</v>
      </c>
      <c r="C845" s="299">
        <v>30</v>
      </c>
      <c r="D845" s="299">
        <v>60</v>
      </c>
      <c r="E845" s="300">
        <v>200</v>
      </c>
      <c r="F845" s="260">
        <f t="shared" si="79"/>
        <v>6.66666666666667</v>
      </c>
      <c r="G845" s="260">
        <f t="shared" si="80"/>
        <v>3.33333333333333</v>
      </c>
      <c r="H845" s="296" t="str">
        <f t="shared" si="78"/>
        <v>是</v>
      </c>
      <c r="I845" s="301" t="str">
        <f t="shared" si="81"/>
        <v>否</v>
      </c>
      <c r="J845" s="286" t="str">
        <f t="shared" si="82"/>
        <v>否</v>
      </c>
      <c r="K845" s="372" t="str">
        <f t="shared" si="83"/>
        <v/>
      </c>
    </row>
    <row r="846" ht="36" hidden="1" customHeight="1" spans="1:11">
      <c r="A846" s="297">
        <v>2130114</v>
      </c>
      <c r="B846" s="298" t="s">
        <v>720</v>
      </c>
      <c r="C846" s="299">
        <v>0</v>
      </c>
      <c r="D846" s="299"/>
      <c r="E846" s="299">
        <v>0</v>
      </c>
      <c r="F846" s="260" t="str">
        <f t="shared" si="79"/>
        <v/>
      </c>
      <c r="G846" s="260" t="str">
        <f t="shared" si="80"/>
        <v/>
      </c>
      <c r="H846" s="296" t="str">
        <f t="shared" si="78"/>
        <v>否</v>
      </c>
      <c r="I846" s="301" t="str">
        <f t="shared" si="81"/>
        <v>否</v>
      </c>
      <c r="J846" s="286" t="str">
        <f t="shared" si="82"/>
        <v>否</v>
      </c>
      <c r="K846" s="286" t="str">
        <f t="shared" si="83"/>
        <v/>
      </c>
    </row>
    <row r="847" ht="35.1" customHeight="1" spans="1:11">
      <c r="A847" s="297">
        <v>2130119</v>
      </c>
      <c r="B847" s="298" t="s">
        <v>721</v>
      </c>
      <c r="C847" s="299">
        <v>423</v>
      </c>
      <c r="D847" s="299">
        <v>456</v>
      </c>
      <c r="E847" s="300">
        <v>200</v>
      </c>
      <c r="F847" s="260">
        <f t="shared" si="79"/>
        <v>0.472813238770686</v>
      </c>
      <c r="G847" s="260">
        <f t="shared" si="80"/>
        <v>0.43859649122807</v>
      </c>
      <c r="H847" s="296" t="str">
        <f t="shared" si="78"/>
        <v>是</v>
      </c>
      <c r="I847" s="301" t="str">
        <f t="shared" si="81"/>
        <v>否</v>
      </c>
      <c r="J847" s="286" t="str">
        <f t="shared" si="82"/>
        <v>否</v>
      </c>
      <c r="K847" s="372" t="str">
        <f t="shared" si="83"/>
        <v/>
      </c>
    </row>
    <row r="848" ht="36" hidden="1" customHeight="1" spans="1:11">
      <c r="A848" s="297">
        <v>2130120</v>
      </c>
      <c r="B848" s="298" t="s">
        <v>722</v>
      </c>
      <c r="C848" s="299">
        <v>0</v>
      </c>
      <c r="D848" s="299"/>
      <c r="E848" s="299">
        <v>0</v>
      </c>
      <c r="F848" s="260" t="str">
        <f t="shared" si="79"/>
        <v/>
      </c>
      <c r="G848" s="260" t="str">
        <f t="shared" si="80"/>
        <v/>
      </c>
      <c r="H848" s="296" t="str">
        <f t="shared" si="78"/>
        <v>否</v>
      </c>
      <c r="I848" s="301" t="str">
        <f t="shared" si="81"/>
        <v>否</v>
      </c>
      <c r="J848" s="286" t="str">
        <f t="shared" si="82"/>
        <v>否</v>
      </c>
      <c r="K848" s="286" t="str">
        <f t="shared" si="83"/>
        <v/>
      </c>
    </row>
    <row r="849" ht="35.1" customHeight="1" spans="1:11">
      <c r="A849" s="297">
        <v>2130121</v>
      </c>
      <c r="B849" s="298" t="s">
        <v>723</v>
      </c>
      <c r="C849" s="299">
        <v>1000</v>
      </c>
      <c r="D849" s="299">
        <v>1065</v>
      </c>
      <c r="E849" s="300">
        <v>1000</v>
      </c>
      <c r="F849" s="260">
        <f t="shared" si="79"/>
        <v>1</v>
      </c>
      <c r="G849" s="260">
        <f t="shared" si="80"/>
        <v>0.938967136150235</v>
      </c>
      <c r="H849" s="296" t="str">
        <f t="shared" si="78"/>
        <v>是</v>
      </c>
      <c r="I849" s="301" t="str">
        <f t="shared" si="81"/>
        <v>否</v>
      </c>
      <c r="J849" s="286" t="str">
        <f t="shared" si="82"/>
        <v>否</v>
      </c>
      <c r="K849" s="372" t="str">
        <f t="shared" si="83"/>
        <v/>
      </c>
    </row>
    <row r="850" ht="35.1" customHeight="1" spans="1:11">
      <c r="A850" s="297">
        <v>2130122</v>
      </c>
      <c r="B850" s="298" t="s">
        <v>724</v>
      </c>
      <c r="C850" s="299">
        <v>807</v>
      </c>
      <c r="D850" s="299">
        <v>881</v>
      </c>
      <c r="E850" s="300">
        <v>1999</v>
      </c>
      <c r="F850" s="260">
        <f t="shared" si="79"/>
        <v>2.47707558859975</v>
      </c>
      <c r="G850" s="260">
        <f t="shared" si="80"/>
        <v>2.26901248581158</v>
      </c>
      <c r="H850" s="296" t="str">
        <f t="shared" si="78"/>
        <v>是</v>
      </c>
      <c r="I850" s="301" t="str">
        <f t="shared" si="81"/>
        <v>否</v>
      </c>
      <c r="J850" s="286" t="str">
        <f t="shared" si="82"/>
        <v>否</v>
      </c>
      <c r="K850" s="372" t="str">
        <f t="shared" si="83"/>
        <v/>
      </c>
    </row>
    <row r="851" ht="35.1" customHeight="1" spans="1:11">
      <c r="A851" s="297">
        <v>2130124</v>
      </c>
      <c r="B851" s="298" t="s">
        <v>725</v>
      </c>
      <c r="C851" s="299">
        <v>1675</v>
      </c>
      <c r="D851" s="299">
        <v>1864</v>
      </c>
      <c r="E851" s="300">
        <v>301</v>
      </c>
      <c r="F851" s="260">
        <f t="shared" si="79"/>
        <v>0.179701492537313</v>
      </c>
      <c r="G851" s="260">
        <f t="shared" si="80"/>
        <v>0.161480686695279</v>
      </c>
      <c r="H851" s="296" t="str">
        <f t="shared" si="78"/>
        <v>是</v>
      </c>
      <c r="I851" s="301" t="str">
        <f t="shared" si="81"/>
        <v>否</v>
      </c>
      <c r="J851" s="286" t="str">
        <f t="shared" si="82"/>
        <v>否</v>
      </c>
      <c r="K851" s="372" t="str">
        <f t="shared" si="83"/>
        <v/>
      </c>
    </row>
    <row r="852" ht="35.1" customHeight="1" spans="1:11">
      <c r="A852" s="297">
        <v>2130125</v>
      </c>
      <c r="B852" s="298" t="s">
        <v>726</v>
      </c>
      <c r="C852" s="299">
        <v>338</v>
      </c>
      <c r="D852" s="299">
        <v>400</v>
      </c>
      <c r="E852" s="300">
        <v>1009</v>
      </c>
      <c r="F852" s="260">
        <f t="shared" si="79"/>
        <v>2.98520710059172</v>
      </c>
      <c r="G852" s="260">
        <f t="shared" si="80"/>
        <v>2.5225</v>
      </c>
      <c r="H852" s="296" t="str">
        <f t="shared" si="78"/>
        <v>是</v>
      </c>
      <c r="I852" s="301" t="str">
        <f t="shared" si="81"/>
        <v>否</v>
      </c>
      <c r="J852" s="286" t="str">
        <f t="shared" si="82"/>
        <v>否</v>
      </c>
      <c r="K852" s="372" t="str">
        <f t="shared" si="83"/>
        <v/>
      </c>
    </row>
    <row r="853" ht="35.1" customHeight="1" spans="1:11">
      <c r="A853" s="297">
        <v>2130126</v>
      </c>
      <c r="B853" s="302" t="s">
        <v>727</v>
      </c>
      <c r="C853" s="299">
        <v>581</v>
      </c>
      <c r="D853" s="299">
        <v>635</v>
      </c>
      <c r="E853" s="300">
        <v>416</v>
      </c>
      <c r="F853" s="260">
        <f t="shared" si="79"/>
        <v>0.716006884681583</v>
      </c>
      <c r="G853" s="260">
        <f t="shared" si="80"/>
        <v>0.65511811023622</v>
      </c>
      <c r="H853" s="296" t="str">
        <f t="shared" si="78"/>
        <v>是</v>
      </c>
      <c r="I853" s="301" t="str">
        <f t="shared" si="81"/>
        <v>否</v>
      </c>
      <c r="J853" s="286" t="str">
        <f t="shared" si="82"/>
        <v>否</v>
      </c>
      <c r="K853" s="372" t="str">
        <f t="shared" si="83"/>
        <v/>
      </c>
    </row>
    <row r="854" ht="35.1" customHeight="1" spans="1:11">
      <c r="A854" s="297">
        <v>2130135</v>
      </c>
      <c r="B854" s="298" t="s">
        <v>728</v>
      </c>
      <c r="C854" s="299">
        <v>8999</v>
      </c>
      <c r="D854" s="299">
        <v>9852</v>
      </c>
      <c r="E854" s="300">
        <v>7238</v>
      </c>
      <c r="F854" s="260">
        <f t="shared" si="79"/>
        <v>0.804311590176686</v>
      </c>
      <c r="G854" s="260">
        <f t="shared" si="80"/>
        <v>0.734673162809582</v>
      </c>
      <c r="H854" s="296" t="str">
        <f t="shared" si="78"/>
        <v>是</v>
      </c>
      <c r="I854" s="301" t="str">
        <f t="shared" si="81"/>
        <v>否</v>
      </c>
      <c r="J854" s="286" t="str">
        <f t="shared" si="82"/>
        <v>否</v>
      </c>
      <c r="K854" s="372" t="str">
        <f t="shared" si="83"/>
        <v/>
      </c>
    </row>
    <row r="855" ht="35.1" customHeight="1" spans="1:11">
      <c r="A855" s="297">
        <v>2130142</v>
      </c>
      <c r="B855" s="298" t="s">
        <v>729</v>
      </c>
      <c r="C855" s="299">
        <v>12728</v>
      </c>
      <c r="D855" s="299">
        <v>15397</v>
      </c>
      <c r="E855" s="300">
        <v>20771</v>
      </c>
      <c r="F855" s="260">
        <f t="shared" si="79"/>
        <v>1.63191389063482</v>
      </c>
      <c r="G855" s="260">
        <f t="shared" si="80"/>
        <v>1.34902903162954</v>
      </c>
      <c r="H855" s="296" t="str">
        <f t="shared" si="78"/>
        <v>是</v>
      </c>
      <c r="I855" s="301" t="str">
        <f t="shared" si="81"/>
        <v>否</v>
      </c>
      <c r="J855" s="286" t="str">
        <f t="shared" si="82"/>
        <v>否</v>
      </c>
      <c r="K855" s="372" t="str">
        <f t="shared" si="83"/>
        <v/>
      </c>
    </row>
    <row r="856" ht="35.1" customHeight="1" spans="1:11">
      <c r="A856" s="297">
        <v>2130148</v>
      </c>
      <c r="B856" s="298" t="s">
        <v>730</v>
      </c>
      <c r="C856" s="299">
        <v>147</v>
      </c>
      <c r="D856" s="299">
        <v>150</v>
      </c>
      <c r="E856" s="300">
        <v>101</v>
      </c>
      <c r="F856" s="260">
        <f t="shared" si="79"/>
        <v>0.687074829931973</v>
      </c>
      <c r="G856" s="260">
        <f t="shared" si="80"/>
        <v>0.673333333333333</v>
      </c>
      <c r="H856" s="296" t="str">
        <f t="shared" si="78"/>
        <v>是</v>
      </c>
      <c r="I856" s="301" t="str">
        <f t="shared" si="81"/>
        <v>否</v>
      </c>
      <c r="J856" s="286" t="str">
        <f t="shared" si="82"/>
        <v>否</v>
      </c>
      <c r="K856" s="372" t="str">
        <f t="shared" si="83"/>
        <v/>
      </c>
    </row>
    <row r="857" ht="35.1" customHeight="1" spans="1:11">
      <c r="A857" s="297">
        <v>2130152</v>
      </c>
      <c r="B857" s="298" t="s">
        <v>731</v>
      </c>
      <c r="C857" s="299">
        <v>1872</v>
      </c>
      <c r="D857" s="299">
        <v>2070</v>
      </c>
      <c r="E857" s="300">
        <v>1076</v>
      </c>
      <c r="F857" s="260">
        <f t="shared" si="79"/>
        <v>0.574786324786325</v>
      </c>
      <c r="G857" s="260">
        <f t="shared" si="80"/>
        <v>0.519806763285024</v>
      </c>
      <c r="H857" s="296" t="str">
        <f t="shared" si="78"/>
        <v>是</v>
      </c>
      <c r="I857" s="301" t="str">
        <f t="shared" si="81"/>
        <v>否</v>
      </c>
      <c r="J857" s="286" t="str">
        <f t="shared" si="82"/>
        <v>否</v>
      </c>
      <c r="K857" s="372" t="str">
        <f t="shared" si="83"/>
        <v/>
      </c>
    </row>
    <row r="858" ht="35.1" customHeight="1" spans="1:11">
      <c r="A858" s="297">
        <v>2130199</v>
      </c>
      <c r="B858" s="298" t="s">
        <v>732</v>
      </c>
      <c r="C858" s="299">
        <v>5164</v>
      </c>
      <c r="D858" s="299">
        <v>6689</v>
      </c>
      <c r="E858" s="300">
        <v>13871</v>
      </c>
      <c r="F858" s="260">
        <f t="shared" si="79"/>
        <v>2.68609604957397</v>
      </c>
      <c r="G858" s="260">
        <f t="shared" si="80"/>
        <v>2.07370309463298</v>
      </c>
      <c r="H858" s="296" t="str">
        <f t="shared" si="78"/>
        <v>是</v>
      </c>
      <c r="I858" s="301" t="str">
        <f t="shared" si="81"/>
        <v>否</v>
      </c>
      <c r="J858" s="286" t="str">
        <f t="shared" si="82"/>
        <v>否</v>
      </c>
      <c r="K858" s="372" t="str">
        <f t="shared" si="83"/>
        <v/>
      </c>
    </row>
    <row r="859" ht="35.1" customHeight="1" spans="1:11">
      <c r="A859" s="292">
        <v>21302</v>
      </c>
      <c r="B859" s="298" t="s">
        <v>733</v>
      </c>
      <c r="C859" s="304">
        <f>SUM(C860:C886)</f>
        <v>42524</v>
      </c>
      <c r="D859" s="304">
        <f>SUM(D860:D886)</f>
        <v>50611</v>
      </c>
      <c r="E859" s="304">
        <f>SUM(E860:E886)</f>
        <v>49026</v>
      </c>
      <c r="F859" s="260">
        <f t="shared" si="79"/>
        <v>1.15290189069702</v>
      </c>
      <c r="G859" s="260">
        <f t="shared" si="80"/>
        <v>0.968682697437316</v>
      </c>
      <c r="H859" s="296" t="str">
        <f t="shared" si="78"/>
        <v>是</v>
      </c>
      <c r="I859" s="301" t="str">
        <f t="shared" si="81"/>
        <v>是</v>
      </c>
      <c r="J859" s="286" t="str">
        <f t="shared" si="82"/>
        <v>否</v>
      </c>
      <c r="K859" s="372" t="str">
        <f t="shared" si="83"/>
        <v/>
      </c>
    </row>
    <row r="860" ht="35.1" customHeight="1" spans="1:11">
      <c r="A860" s="297">
        <v>2130201</v>
      </c>
      <c r="B860" s="298" t="s">
        <v>95</v>
      </c>
      <c r="C860" s="299">
        <v>3461</v>
      </c>
      <c r="D860" s="299">
        <v>4304</v>
      </c>
      <c r="E860" s="300">
        <v>3944</v>
      </c>
      <c r="F860" s="260">
        <f t="shared" si="79"/>
        <v>1.13955504189541</v>
      </c>
      <c r="G860" s="260">
        <f t="shared" si="80"/>
        <v>0.91635687732342</v>
      </c>
      <c r="H860" s="296" t="str">
        <f t="shared" si="78"/>
        <v>是</v>
      </c>
      <c r="I860" s="301" t="str">
        <f t="shared" si="81"/>
        <v>否</v>
      </c>
      <c r="J860" s="286" t="str">
        <f t="shared" si="82"/>
        <v>否</v>
      </c>
      <c r="K860" s="372" t="str">
        <f t="shared" si="83"/>
        <v/>
      </c>
    </row>
    <row r="861" ht="36" hidden="1" customHeight="1" spans="1:11">
      <c r="A861" s="297">
        <v>2130202</v>
      </c>
      <c r="B861" s="298" t="s">
        <v>96</v>
      </c>
      <c r="C861" s="299">
        <v>0</v>
      </c>
      <c r="D861" s="299"/>
      <c r="E861" s="299">
        <v>0</v>
      </c>
      <c r="F861" s="260" t="str">
        <f t="shared" si="79"/>
        <v/>
      </c>
      <c r="G861" s="260" t="str">
        <f t="shared" si="80"/>
        <v/>
      </c>
      <c r="H861" s="296" t="str">
        <f t="shared" si="78"/>
        <v>否</v>
      </c>
      <c r="I861" s="301" t="str">
        <f t="shared" si="81"/>
        <v>否</v>
      </c>
      <c r="J861" s="286" t="str">
        <f t="shared" si="82"/>
        <v>否</v>
      </c>
      <c r="K861" s="286" t="str">
        <f t="shared" si="83"/>
        <v/>
      </c>
    </row>
    <row r="862" ht="36" hidden="1" customHeight="1" spans="1:11">
      <c r="A862" s="297">
        <v>2130203</v>
      </c>
      <c r="B862" s="298" t="s">
        <v>97</v>
      </c>
      <c r="C862" s="299">
        <v>0</v>
      </c>
      <c r="D862" s="299"/>
      <c r="E862" s="299">
        <v>0</v>
      </c>
      <c r="F862" s="260" t="str">
        <f t="shared" si="79"/>
        <v/>
      </c>
      <c r="G862" s="260" t="str">
        <f t="shared" si="80"/>
        <v/>
      </c>
      <c r="H862" s="296" t="str">
        <f t="shared" si="78"/>
        <v>否</v>
      </c>
      <c r="I862" s="301" t="str">
        <f t="shared" si="81"/>
        <v>否</v>
      </c>
      <c r="J862" s="286" t="str">
        <f t="shared" si="82"/>
        <v>否</v>
      </c>
      <c r="K862" s="286" t="str">
        <f t="shared" si="83"/>
        <v/>
      </c>
    </row>
    <row r="863" ht="35.1" customHeight="1" spans="1:11">
      <c r="A863" s="297">
        <v>2130204</v>
      </c>
      <c r="B863" s="298" t="s">
        <v>734</v>
      </c>
      <c r="C863" s="299">
        <v>7647</v>
      </c>
      <c r="D863" s="299">
        <v>9005</v>
      </c>
      <c r="E863" s="300">
        <v>8888</v>
      </c>
      <c r="F863" s="260">
        <f t="shared" si="79"/>
        <v>1.16228586373741</v>
      </c>
      <c r="G863" s="260">
        <f t="shared" si="80"/>
        <v>0.987007218212104</v>
      </c>
      <c r="H863" s="296" t="str">
        <f t="shared" si="78"/>
        <v>是</v>
      </c>
      <c r="I863" s="301" t="str">
        <f t="shared" si="81"/>
        <v>否</v>
      </c>
      <c r="J863" s="286" t="str">
        <f t="shared" si="82"/>
        <v>否</v>
      </c>
      <c r="K863" s="372" t="str">
        <f t="shared" si="83"/>
        <v/>
      </c>
    </row>
    <row r="864" ht="35.1" customHeight="1" spans="1:11">
      <c r="A864" s="297">
        <v>2130205</v>
      </c>
      <c r="B864" s="298" t="s">
        <v>735</v>
      </c>
      <c r="C864" s="299">
        <v>7969</v>
      </c>
      <c r="D864" s="299">
        <v>10736</v>
      </c>
      <c r="E864" s="300">
        <v>6113</v>
      </c>
      <c r="F864" s="260">
        <f t="shared" si="79"/>
        <v>0.767097502823441</v>
      </c>
      <c r="G864" s="260">
        <f t="shared" si="80"/>
        <v>0.569392697466468</v>
      </c>
      <c r="H864" s="296" t="str">
        <f t="shared" si="78"/>
        <v>是</v>
      </c>
      <c r="I864" s="301" t="str">
        <f t="shared" si="81"/>
        <v>否</v>
      </c>
      <c r="J864" s="286" t="str">
        <f t="shared" si="82"/>
        <v>否</v>
      </c>
      <c r="K864" s="372" t="str">
        <f t="shared" si="83"/>
        <v/>
      </c>
    </row>
    <row r="865" customFormat="1" ht="35.1" customHeight="1" spans="1:11">
      <c r="A865" s="297">
        <v>2130206</v>
      </c>
      <c r="B865" s="298" t="s">
        <v>736</v>
      </c>
      <c r="C865" s="299">
        <v>259</v>
      </c>
      <c r="D865" s="299">
        <v>310</v>
      </c>
      <c r="E865" s="300">
        <v>230</v>
      </c>
      <c r="F865" s="260">
        <f t="shared" si="79"/>
        <v>0.888030888030888</v>
      </c>
      <c r="G865" s="260">
        <f t="shared" si="80"/>
        <v>0.741935483870968</v>
      </c>
      <c r="H865" s="296" t="str">
        <f t="shared" si="78"/>
        <v>是</v>
      </c>
      <c r="I865" s="301" t="str">
        <f t="shared" si="81"/>
        <v>否</v>
      </c>
      <c r="J865" s="286" t="str">
        <f t="shared" si="82"/>
        <v>否</v>
      </c>
      <c r="K865" s="372" t="str">
        <f t="shared" si="83"/>
        <v/>
      </c>
    </row>
    <row r="866" ht="35.1" customHeight="1" spans="1:11">
      <c r="A866" s="297">
        <v>2130207</v>
      </c>
      <c r="B866" s="298" t="s">
        <v>737</v>
      </c>
      <c r="C866" s="299">
        <v>2216</v>
      </c>
      <c r="D866" s="299">
        <v>2260</v>
      </c>
      <c r="E866" s="300">
        <v>152</v>
      </c>
      <c r="F866" s="373">
        <f t="shared" si="79"/>
        <v>0.0685920577617329</v>
      </c>
      <c r="G866" s="260">
        <f t="shared" si="80"/>
        <v>0.0672566371681416</v>
      </c>
      <c r="H866" s="296" t="str">
        <f t="shared" si="78"/>
        <v>是</v>
      </c>
      <c r="I866" s="301" t="str">
        <f t="shared" si="81"/>
        <v>否</v>
      </c>
      <c r="J866" s="286" t="str">
        <f t="shared" si="82"/>
        <v>否</v>
      </c>
      <c r="K866" s="372" t="str">
        <f t="shared" si="83"/>
        <v/>
      </c>
    </row>
    <row r="867" ht="35.1" customHeight="1" spans="1:11">
      <c r="A867" s="297">
        <v>2130208</v>
      </c>
      <c r="B867" s="298" t="s">
        <v>738</v>
      </c>
      <c r="C867" s="299">
        <v>10</v>
      </c>
      <c r="D867" s="299">
        <v>10</v>
      </c>
      <c r="E867" s="300">
        <v>0</v>
      </c>
      <c r="F867" s="260">
        <f t="shared" si="79"/>
        <v>0</v>
      </c>
      <c r="G867" s="260">
        <f t="shared" si="80"/>
        <v>0</v>
      </c>
      <c r="H867" s="296" t="str">
        <f t="shared" si="78"/>
        <v>是</v>
      </c>
      <c r="I867" s="301" t="str">
        <f t="shared" si="81"/>
        <v>否</v>
      </c>
      <c r="J867" s="286" t="str">
        <f t="shared" si="82"/>
        <v>否</v>
      </c>
      <c r="K867" s="372" t="str">
        <f t="shared" si="83"/>
        <v/>
      </c>
    </row>
    <row r="868" ht="35.1" customHeight="1" spans="1:11">
      <c r="A868" s="297">
        <v>2130209</v>
      </c>
      <c r="B868" s="298" t="s">
        <v>739</v>
      </c>
      <c r="C868" s="299">
        <v>8314</v>
      </c>
      <c r="D868" s="299">
        <v>8883</v>
      </c>
      <c r="E868" s="300">
        <v>9715</v>
      </c>
      <c r="F868" s="260">
        <f t="shared" si="79"/>
        <v>1.16851094539331</v>
      </c>
      <c r="G868" s="260">
        <f t="shared" si="80"/>
        <v>1.09366205110886</v>
      </c>
      <c r="H868" s="296" t="str">
        <f t="shared" si="78"/>
        <v>是</v>
      </c>
      <c r="I868" s="301" t="str">
        <f t="shared" si="81"/>
        <v>否</v>
      </c>
      <c r="J868" s="286" t="str">
        <f t="shared" si="82"/>
        <v>否</v>
      </c>
      <c r="K868" s="372" t="str">
        <f t="shared" si="83"/>
        <v/>
      </c>
    </row>
    <row r="869" ht="35.1" customHeight="1" spans="1:11">
      <c r="A869" s="297">
        <v>2130210</v>
      </c>
      <c r="B869" s="298" t="s">
        <v>740</v>
      </c>
      <c r="C869" s="299">
        <v>1288</v>
      </c>
      <c r="D869" s="299">
        <v>1500</v>
      </c>
      <c r="E869" s="300">
        <v>0</v>
      </c>
      <c r="F869" s="260">
        <f t="shared" si="79"/>
        <v>0</v>
      </c>
      <c r="G869" s="260">
        <f t="shared" si="80"/>
        <v>0</v>
      </c>
      <c r="H869" s="296" t="str">
        <f t="shared" si="78"/>
        <v>是</v>
      </c>
      <c r="I869" s="301" t="str">
        <f t="shared" si="81"/>
        <v>否</v>
      </c>
      <c r="J869" s="286" t="str">
        <f t="shared" si="82"/>
        <v>否</v>
      </c>
      <c r="K869" s="372" t="str">
        <f t="shared" si="83"/>
        <v/>
      </c>
    </row>
    <row r="870" ht="35.1" customHeight="1" spans="1:11">
      <c r="A870" s="297">
        <v>2130211</v>
      </c>
      <c r="B870" s="298" t="s">
        <v>741</v>
      </c>
      <c r="C870" s="299">
        <v>426</v>
      </c>
      <c r="D870" s="299">
        <v>496</v>
      </c>
      <c r="E870" s="300">
        <v>255</v>
      </c>
      <c r="F870" s="260">
        <f t="shared" si="79"/>
        <v>0.598591549295775</v>
      </c>
      <c r="G870" s="260">
        <f t="shared" si="80"/>
        <v>0.514112903225806</v>
      </c>
      <c r="H870" s="296" t="str">
        <f t="shared" si="78"/>
        <v>是</v>
      </c>
      <c r="I870" s="301" t="str">
        <f t="shared" si="81"/>
        <v>否</v>
      </c>
      <c r="J870" s="286" t="str">
        <f t="shared" si="82"/>
        <v>否</v>
      </c>
      <c r="K870" s="372" t="str">
        <f t="shared" si="83"/>
        <v/>
      </c>
    </row>
    <row r="871" ht="35.1" customHeight="1" spans="1:11">
      <c r="A871" s="297">
        <v>2130212</v>
      </c>
      <c r="B871" s="298" t="s">
        <v>742</v>
      </c>
      <c r="C871" s="299">
        <v>6</v>
      </c>
      <c r="D871" s="299">
        <v>7</v>
      </c>
      <c r="E871" s="300"/>
      <c r="F871" s="260">
        <f t="shared" si="79"/>
        <v>0</v>
      </c>
      <c r="G871" s="260">
        <f t="shared" si="80"/>
        <v>0</v>
      </c>
      <c r="H871" s="296" t="str">
        <f t="shared" si="78"/>
        <v>是</v>
      </c>
      <c r="I871" s="301" t="str">
        <f t="shared" si="81"/>
        <v>否</v>
      </c>
      <c r="J871" s="286" t="str">
        <f t="shared" si="82"/>
        <v>否</v>
      </c>
      <c r="K871" s="372" t="str">
        <f t="shared" si="83"/>
        <v/>
      </c>
    </row>
    <row r="872" ht="35.1" customHeight="1" spans="1:11">
      <c r="A872" s="297">
        <v>2130213</v>
      </c>
      <c r="B872" s="298" t="s">
        <v>743</v>
      </c>
      <c r="C872" s="299">
        <v>3336</v>
      </c>
      <c r="D872" s="299">
        <v>3840</v>
      </c>
      <c r="E872" s="300">
        <v>4320</v>
      </c>
      <c r="F872" s="260">
        <f t="shared" si="79"/>
        <v>1.29496402877698</v>
      </c>
      <c r="G872" s="260">
        <f t="shared" si="80"/>
        <v>1.125</v>
      </c>
      <c r="H872" s="296" t="str">
        <f t="shared" si="78"/>
        <v>是</v>
      </c>
      <c r="I872" s="301" t="str">
        <f t="shared" si="81"/>
        <v>否</v>
      </c>
      <c r="J872" s="286" t="str">
        <f t="shared" si="82"/>
        <v>否</v>
      </c>
      <c r="K872" s="372" t="str">
        <f t="shared" si="83"/>
        <v/>
      </c>
    </row>
    <row r="873" ht="36" hidden="1" customHeight="1" spans="1:11">
      <c r="A873" s="297">
        <v>2130216</v>
      </c>
      <c r="B873" s="298" t="s">
        <v>744</v>
      </c>
      <c r="C873" s="299">
        <v>0</v>
      </c>
      <c r="D873" s="299"/>
      <c r="E873" s="299">
        <v>0</v>
      </c>
      <c r="F873" s="260" t="str">
        <f t="shared" si="79"/>
        <v/>
      </c>
      <c r="G873" s="260" t="str">
        <f t="shared" si="80"/>
        <v/>
      </c>
      <c r="H873" s="296" t="str">
        <f t="shared" si="78"/>
        <v>否</v>
      </c>
      <c r="I873" s="301" t="str">
        <f t="shared" si="81"/>
        <v>否</v>
      </c>
      <c r="J873" s="286" t="str">
        <f t="shared" si="82"/>
        <v>否</v>
      </c>
      <c r="K873" s="286" t="str">
        <f t="shared" si="83"/>
        <v/>
      </c>
    </row>
    <row r="874" ht="36" hidden="1" customHeight="1" spans="1:11">
      <c r="A874" s="297">
        <v>2130217</v>
      </c>
      <c r="B874" s="298" t="s">
        <v>745</v>
      </c>
      <c r="C874" s="299">
        <v>0</v>
      </c>
      <c r="D874" s="299"/>
      <c r="E874" s="299"/>
      <c r="F874" s="373" t="str">
        <f t="shared" si="79"/>
        <v/>
      </c>
      <c r="G874" s="260" t="str">
        <f t="shared" si="80"/>
        <v/>
      </c>
      <c r="H874" s="296" t="str">
        <f t="shared" si="78"/>
        <v>否</v>
      </c>
      <c r="I874" s="301" t="str">
        <f t="shared" si="81"/>
        <v>否</v>
      </c>
      <c r="J874" s="286" t="str">
        <f t="shared" si="82"/>
        <v>否</v>
      </c>
      <c r="K874" s="286" t="str">
        <f t="shared" si="83"/>
        <v/>
      </c>
    </row>
    <row r="875" ht="36" hidden="1" customHeight="1" spans="1:11">
      <c r="A875" s="297">
        <v>2130218</v>
      </c>
      <c r="B875" s="298" t="s">
        <v>746</v>
      </c>
      <c r="C875" s="299">
        <v>0</v>
      </c>
      <c r="D875" s="299"/>
      <c r="E875" s="299">
        <v>0</v>
      </c>
      <c r="F875" s="260" t="str">
        <f t="shared" si="79"/>
        <v/>
      </c>
      <c r="G875" s="260" t="str">
        <f t="shared" si="80"/>
        <v/>
      </c>
      <c r="H875" s="296" t="str">
        <f t="shared" si="78"/>
        <v>否</v>
      </c>
      <c r="I875" s="301" t="str">
        <f t="shared" si="81"/>
        <v>否</v>
      </c>
      <c r="J875" s="286" t="str">
        <f t="shared" si="82"/>
        <v>否</v>
      </c>
      <c r="K875" s="286" t="str">
        <f t="shared" si="83"/>
        <v/>
      </c>
    </row>
    <row r="876" ht="35.1" customHeight="1" spans="1:11">
      <c r="A876" s="297">
        <v>2130219</v>
      </c>
      <c r="B876" s="298" t="s">
        <v>747</v>
      </c>
      <c r="C876" s="299">
        <v>57</v>
      </c>
      <c r="D876" s="299">
        <v>50</v>
      </c>
      <c r="E876" s="300">
        <v>0</v>
      </c>
      <c r="F876" s="260">
        <f t="shared" si="79"/>
        <v>0</v>
      </c>
      <c r="G876" s="260">
        <f t="shared" si="80"/>
        <v>0</v>
      </c>
      <c r="H876" s="296" t="str">
        <f t="shared" si="78"/>
        <v>是</v>
      </c>
      <c r="I876" s="301" t="str">
        <f t="shared" si="81"/>
        <v>否</v>
      </c>
      <c r="J876" s="286" t="str">
        <f t="shared" si="82"/>
        <v>否</v>
      </c>
      <c r="K876" s="372" t="str">
        <f t="shared" si="83"/>
        <v/>
      </c>
    </row>
    <row r="877" ht="36" hidden="1" customHeight="1" spans="1:11">
      <c r="A877" s="297">
        <v>2130220</v>
      </c>
      <c r="B877" s="302" t="s">
        <v>748</v>
      </c>
      <c r="C877" s="299">
        <v>0</v>
      </c>
      <c r="D877" s="299"/>
      <c r="E877" s="299"/>
      <c r="F877" s="260" t="str">
        <f t="shared" si="79"/>
        <v/>
      </c>
      <c r="G877" s="260" t="str">
        <f t="shared" si="80"/>
        <v/>
      </c>
      <c r="H877" s="296" t="str">
        <f t="shared" si="78"/>
        <v>否</v>
      </c>
      <c r="I877" s="301" t="str">
        <f t="shared" si="81"/>
        <v>否</v>
      </c>
      <c r="J877" s="286" t="str">
        <f t="shared" si="82"/>
        <v>否</v>
      </c>
      <c r="K877" s="286" t="str">
        <f t="shared" si="83"/>
        <v/>
      </c>
    </row>
    <row r="878" ht="35.1" customHeight="1" spans="1:11">
      <c r="A878" s="297">
        <v>2130221</v>
      </c>
      <c r="B878" s="298" t="s">
        <v>749</v>
      </c>
      <c r="C878" s="299">
        <v>605</v>
      </c>
      <c r="D878" s="299">
        <v>629</v>
      </c>
      <c r="E878" s="300">
        <v>26</v>
      </c>
      <c r="F878" s="260">
        <f t="shared" si="79"/>
        <v>0.0429752066115702</v>
      </c>
      <c r="G878" s="260">
        <f t="shared" si="80"/>
        <v>0.041335453100159</v>
      </c>
      <c r="H878" s="296" t="str">
        <f t="shared" si="78"/>
        <v>是</v>
      </c>
      <c r="I878" s="301" t="str">
        <f t="shared" si="81"/>
        <v>否</v>
      </c>
      <c r="J878" s="286" t="str">
        <f t="shared" si="82"/>
        <v>否</v>
      </c>
      <c r="K878" s="372" t="str">
        <f t="shared" si="83"/>
        <v/>
      </c>
    </row>
    <row r="879" ht="36" hidden="1" customHeight="1" spans="1:11">
      <c r="A879" s="297">
        <v>2130223</v>
      </c>
      <c r="B879" s="298" t="s">
        <v>750</v>
      </c>
      <c r="C879" s="299">
        <v>0</v>
      </c>
      <c r="D879" s="299"/>
      <c r="E879" s="299"/>
      <c r="F879" s="260" t="str">
        <f t="shared" si="79"/>
        <v/>
      </c>
      <c r="G879" s="260" t="str">
        <f t="shared" si="80"/>
        <v/>
      </c>
      <c r="H879" s="296" t="str">
        <f t="shared" si="78"/>
        <v>否</v>
      </c>
      <c r="I879" s="301" t="str">
        <f t="shared" si="81"/>
        <v>否</v>
      </c>
      <c r="J879" s="286" t="str">
        <f t="shared" si="82"/>
        <v>否</v>
      </c>
      <c r="K879" s="286" t="str">
        <f t="shared" si="83"/>
        <v/>
      </c>
    </row>
    <row r="880" ht="36" hidden="1" customHeight="1" spans="1:11">
      <c r="A880" s="297">
        <v>2130224</v>
      </c>
      <c r="B880" s="298" t="s">
        <v>751</v>
      </c>
      <c r="C880" s="299">
        <v>0</v>
      </c>
      <c r="D880" s="299"/>
      <c r="E880" s="299">
        <v>0</v>
      </c>
      <c r="F880" s="260" t="str">
        <f t="shared" si="79"/>
        <v/>
      </c>
      <c r="G880" s="373" t="str">
        <f t="shared" si="80"/>
        <v/>
      </c>
      <c r="H880" s="296" t="str">
        <f t="shared" si="78"/>
        <v>否</v>
      </c>
      <c r="I880" s="301" t="str">
        <f t="shared" si="81"/>
        <v>否</v>
      </c>
      <c r="J880" s="286" t="str">
        <f t="shared" si="82"/>
        <v>否</v>
      </c>
      <c r="K880" s="286" t="str">
        <f t="shared" si="83"/>
        <v/>
      </c>
    </row>
    <row r="881" ht="36" hidden="1" customHeight="1" spans="1:11">
      <c r="A881" s="297">
        <v>2130225</v>
      </c>
      <c r="B881" s="298" t="s">
        <v>752</v>
      </c>
      <c r="C881" s="299">
        <v>0</v>
      </c>
      <c r="D881" s="299"/>
      <c r="E881" s="299">
        <v>0</v>
      </c>
      <c r="F881" s="260" t="str">
        <f t="shared" si="79"/>
        <v/>
      </c>
      <c r="G881" s="260" t="str">
        <f t="shared" si="80"/>
        <v/>
      </c>
      <c r="H881" s="296" t="str">
        <f t="shared" si="78"/>
        <v>否</v>
      </c>
      <c r="I881" s="301" t="str">
        <f t="shared" si="81"/>
        <v>否</v>
      </c>
      <c r="J881" s="286" t="str">
        <f t="shared" si="82"/>
        <v>否</v>
      </c>
      <c r="K881" s="286" t="str">
        <f t="shared" si="83"/>
        <v/>
      </c>
    </row>
    <row r="882" customFormat="1" ht="36" hidden="1" customHeight="1" spans="1:11">
      <c r="A882" s="297">
        <v>2130226</v>
      </c>
      <c r="B882" s="298" t="s">
        <v>753</v>
      </c>
      <c r="C882" s="299">
        <v>0</v>
      </c>
      <c r="D882" s="299"/>
      <c r="E882" s="299">
        <v>0</v>
      </c>
      <c r="F882" s="260" t="str">
        <f t="shared" si="79"/>
        <v/>
      </c>
      <c r="G882" s="373" t="str">
        <f t="shared" si="80"/>
        <v/>
      </c>
      <c r="H882" s="296" t="str">
        <f t="shared" si="78"/>
        <v>否</v>
      </c>
      <c r="I882" s="301" t="str">
        <f t="shared" si="81"/>
        <v>否</v>
      </c>
      <c r="J882" s="286" t="str">
        <f t="shared" si="82"/>
        <v>否</v>
      </c>
      <c r="K882" s="286" t="str">
        <f t="shared" si="83"/>
        <v/>
      </c>
    </row>
    <row r="883" ht="35.1" customHeight="1" spans="1:11">
      <c r="A883" s="297">
        <v>2130227</v>
      </c>
      <c r="B883" s="298" t="s">
        <v>754</v>
      </c>
      <c r="C883" s="299">
        <v>982</v>
      </c>
      <c r="D883" s="299">
        <v>1003</v>
      </c>
      <c r="E883" s="300">
        <v>835</v>
      </c>
      <c r="F883" s="260">
        <f t="shared" si="79"/>
        <v>0.85030549898167</v>
      </c>
      <c r="G883" s="260">
        <f t="shared" si="80"/>
        <v>0.832502492522433</v>
      </c>
      <c r="H883" s="296" t="str">
        <f t="shared" si="78"/>
        <v>是</v>
      </c>
      <c r="I883" s="301" t="str">
        <f t="shared" si="81"/>
        <v>否</v>
      </c>
      <c r="J883" s="286" t="str">
        <f t="shared" si="82"/>
        <v>否</v>
      </c>
      <c r="K883" s="372" t="str">
        <f t="shared" si="83"/>
        <v/>
      </c>
    </row>
    <row r="884" ht="35.1" customHeight="1" spans="1:11">
      <c r="A884" s="297">
        <v>2130232</v>
      </c>
      <c r="B884" s="298" t="s">
        <v>755</v>
      </c>
      <c r="C884" s="299">
        <v>10</v>
      </c>
      <c r="D884" s="299">
        <v>10</v>
      </c>
      <c r="E884" s="300"/>
      <c r="F884" s="260">
        <f t="shared" si="79"/>
        <v>0</v>
      </c>
      <c r="G884" s="260">
        <f t="shared" si="80"/>
        <v>0</v>
      </c>
      <c r="H884" s="296" t="str">
        <f t="shared" si="78"/>
        <v>是</v>
      </c>
      <c r="I884" s="301" t="str">
        <f t="shared" si="81"/>
        <v>否</v>
      </c>
      <c r="J884" s="286" t="str">
        <f t="shared" si="82"/>
        <v>否</v>
      </c>
      <c r="K884" s="372" t="str">
        <f t="shared" si="83"/>
        <v/>
      </c>
    </row>
    <row r="885" ht="35.1" customHeight="1" spans="1:11">
      <c r="A885" s="297">
        <v>2130234</v>
      </c>
      <c r="B885" s="298" t="s">
        <v>756</v>
      </c>
      <c r="C885" s="299">
        <v>1446</v>
      </c>
      <c r="D885" s="299">
        <v>1501</v>
      </c>
      <c r="E885" s="300">
        <v>622</v>
      </c>
      <c r="F885" s="260">
        <f t="shared" si="79"/>
        <v>0.43015214384509</v>
      </c>
      <c r="G885" s="260">
        <f t="shared" si="80"/>
        <v>0.414390406395736</v>
      </c>
      <c r="H885" s="296" t="str">
        <f t="shared" si="78"/>
        <v>是</v>
      </c>
      <c r="I885" s="301" t="str">
        <f t="shared" si="81"/>
        <v>否</v>
      </c>
      <c r="J885" s="286" t="str">
        <f t="shared" si="82"/>
        <v>否</v>
      </c>
      <c r="K885" s="372" t="str">
        <f t="shared" si="83"/>
        <v/>
      </c>
    </row>
    <row r="886" ht="35.1" customHeight="1" spans="1:11">
      <c r="A886" s="297">
        <v>2130299</v>
      </c>
      <c r="B886" s="298" t="s">
        <v>757</v>
      </c>
      <c r="C886" s="299">
        <v>4492</v>
      </c>
      <c r="D886" s="299">
        <v>6067</v>
      </c>
      <c r="E886" s="300">
        <v>13926</v>
      </c>
      <c r="F886" s="260">
        <f t="shared" si="79"/>
        <v>3.10017809439003</v>
      </c>
      <c r="G886" s="260">
        <f t="shared" si="80"/>
        <v>2.2953683863524</v>
      </c>
      <c r="H886" s="296" t="str">
        <f t="shared" si="78"/>
        <v>是</v>
      </c>
      <c r="I886" s="301" t="str">
        <f t="shared" si="81"/>
        <v>否</v>
      </c>
      <c r="J886" s="286" t="str">
        <f t="shared" si="82"/>
        <v>否</v>
      </c>
      <c r="K886" s="372" t="str">
        <f t="shared" si="83"/>
        <v/>
      </c>
    </row>
    <row r="887" ht="35.1" customHeight="1" spans="1:11">
      <c r="A887" s="292">
        <v>21303</v>
      </c>
      <c r="B887" s="298" t="s">
        <v>758</v>
      </c>
      <c r="C887" s="304">
        <f>SUM(C888:C913)</f>
        <v>65233</v>
      </c>
      <c r="D887" s="304">
        <f>SUM(D888:D913)</f>
        <v>73240</v>
      </c>
      <c r="E887" s="304">
        <f>SUM(E888:E913)</f>
        <v>77816</v>
      </c>
      <c r="F887" s="260">
        <f t="shared" si="79"/>
        <v>1.19289316756856</v>
      </c>
      <c r="G887" s="260">
        <f t="shared" si="80"/>
        <v>1.06247951938831</v>
      </c>
      <c r="H887" s="296" t="str">
        <f t="shared" si="78"/>
        <v>是</v>
      </c>
      <c r="I887" s="301" t="str">
        <f t="shared" si="81"/>
        <v>是</v>
      </c>
      <c r="J887" s="286" t="str">
        <f t="shared" si="82"/>
        <v>否</v>
      </c>
      <c r="K887" s="372" t="str">
        <f t="shared" si="83"/>
        <v/>
      </c>
    </row>
    <row r="888" ht="35.1" customHeight="1" spans="1:11">
      <c r="A888" s="297">
        <v>2130301</v>
      </c>
      <c r="B888" s="298" t="s">
        <v>95</v>
      </c>
      <c r="C888" s="299">
        <v>2728</v>
      </c>
      <c r="D888" s="299">
        <v>3351</v>
      </c>
      <c r="E888" s="300">
        <v>3529</v>
      </c>
      <c r="F888" s="260">
        <f t="shared" si="79"/>
        <v>1.29362170087977</v>
      </c>
      <c r="G888" s="260">
        <f t="shared" si="80"/>
        <v>1.05311847209788</v>
      </c>
      <c r="H888" s="296" t="str">
        <f t="shared" si="78"/>
        <v>是</v>
      </c>
      <c r="I888" s="301" t="str">
        <f t="shared" si="81"/>
        <v>否</v>
      </c>
      <c r="J888" s="286" t="str">
        <f t="shared" si="82"/>
        <v>否</v>
      </c>
      <c r="K888" s="372" t="str">
        <f t="shared" si="83"/>
        <v/>
      </c>
    </row>
    <row r="889" ht="35.1" customHeight="1" spans="1:11">
      <c r="A889" s="297">
        <v>2130302</v>
      </c>
      <c r="B889" s="298" t="s">
        <v>96</v>
      </c>
      <c r="C889" s="299">
        <v>3</v>
      </c>
      <c r="D889" s="299">
        <v>3</v>
      </c>
      <c r="E889" s="300">
        <v>11</v>
      </c>
      <c r="F889" s="260">
        <f t="shared" si="79"/>
        <v>3.66666666666667</v>
      </c>
      <c r="G889" s="260">
        <f t="shared" si="80"/>
        <v>3.66666666666667</v>
      </c>
      <c r="H889" s="296" t="str">
        <f t="shared" si="78"/>
        <v>是</v>
      </c>
      <c r="I889" s="301" t="str">
        <f t="shared" si="81"/>
        <v>否</v>
      </c>
      <c r="J889" s="286" t="str">
        <f t="shared" si="82"/>
        <v>否</v>
      </c>
      <c r="K889" s="372" t="str">
        <f t="shared" si="83"/>
        <v/>
      </c>
    </row>
    <row r="890" ht="36" hidden="1" customHeight="1" spans="1:11">
      <c r="A890" s="297">
        <v>2130303</v>
      </c>
      <c r="B890" s="298" t="s">
        <v>97</v>
      </c>
      <c r="C890" s="299">
        <v>0</v>
      </c>
      <c r="D890" s="299"/>
      <c r="E890" s="299">
        <v>0</v>
      </c>
      <c r="F890" s="260" t="str">
        <f t="shared" si="79"/>
        <v/>
      </c>
      <c r="G890" s="260" t="str">
        <f t="shared" si="80"/>
        <v/>
      </c>
      <c r="H890" s="296" t="str">
        <f t="shared" si="78"/>
        <v>否</v>
      </c>
      <c r="I890" s="301" t="str">
        <f t="shared" si="81"/>
        <v>否</v>
      </c>
      <c r="J890" s="286" t="str">
        <f t="shared" si="82"/>
        <v>否</v>
      </c>
      <c r="K890" s="286" t="str">
        <f t="shared" si="83"/>
        <v/>
      </c>
    </row>
    <row r="891" ht="35.1" customHeight="1" spans="1:11">
      <c r="A891" s="297">
        <v>2130304</v>
      </c>
      <c r="B891" s="298" t="s">
        <v>759</v>
      </c>
      <c r="C891" s="299">
        <v>1679</v>
      </c>
      <c r="D891" s="299">
        <v>1803</v>
      </c>
      <c r="E891" s="300">
        <v>2160</v>
      </c>
      <c r="F891" s="260">
        <f t="shared" si="79"/>
        <v>1.28648004764741</v>
      </c>
      <c r="G891" s="260">
        <f t="shared" si="80"/>
        <v>1.19800332778702</v>
      </c>
      <c r="H891" s="296" t="str">
        <f t="shared" si="78"/>
        <v>是</v>
      </c>
      <c r="I891" s="301" t="str">
        <f t="shared" si="81"/>
        <v>否</v>
      </c>
      <c r="J891" s="286" t="str">
        <f t="shared" si="82"/>
        <v>否</v>
      </c>
      <c r="K891" s="372" t="str">
        <f t="shared" si="83"/>
        <v/>
      </c>
    </row>
    <row r="892" ht="35.1" customHeight="1" spans="1:11">
      <c r="A892" s="297">
        <v>2130305</v>
      </c>
      <c r="B892" s="298" t="s">
        <v>760</v>
      </c>
      <c r="C892" s="299">
        <v>23361</v>
      </c>
      <c r="D892" s="299">
        <v>24650</v>
      </c>
      <c r="E892" s="300">
        <v>34966</v>
      </c>
      <c r="F892" s="260">
        <f t="shared" si="79"/>
        <v>1.49676811780318</v>
      </c>
      <c r="G892" s="260">
        <f t="shared" si="80"/>
        <v>1.41849898580122</v>
      </c>
      <c r="H892" s="296" t="str">
        <f t="shared" ref="H892:H955" si="84">IF(B892&lt;&gt;"",IF(SUM(C892:E892,K892)&lt;&gt;0,"是","否"),"是")</f>
        <v>是</v>
      </c>
      <c r="I892" s="301" t="str">
        <f t="shared" si="81"/>
        <v>否</v>
      </c>
      <c r="J892" s="286" t="str">
        <f t="shared" si="82"/>
        <v>否</v>
      </c>
      <c r="K892" s="372" t="str">
        <f t="shared" si="83"/>
        <v/>
      </c>
    </row>
    <row r="893" customFormat="1" ht="35.1" customHeight="1" spans="1:11">
      <c r="A893" s="297">
        <v>2130306</v>
      </c>
      <c r="B893" s="298" t="s">
        <v>761</v>
      </c>
      <c r="C893" s="299">
        <v>371</v>
      </c>
      <c r="D893" s="299">
        <v>384</v>
      </c>
      <c r="E893" s="300">
        <v>338</v>
      </c>
      <c r="F893" s="260">
        <f t="shared" si="79"/>
        <v>0.911051212938005</v>
      </c>
      <c r="G893" s="260">
        <f t="shared" si="80"/>
        <v>0.880208333333333</v>
      </c>
      <c r="H893" s="296" t="str">
        <f t="shared" si="84"/>
        <v>是</v>
      </c>
      <c r="I893" s="301" t="str">
        <f t="shared" si="81"/>
        <v>否</v>
      </c>
      <c r="J893" s="286" t="str">
        <f t="shared" si="82"/>
        <v>否</v>
      </c>
      <c r="K893" s="372" t="str">
        <f t="shared" si="83"/>
        <v/>
      </c>
    </row>
    <row r="894" ht="36" hidden="1" customHeight="1" spans="1:11">
      <c r="A894" s="297">
        <v>2130307</v>
      </c>
      <c r="B894" s="302" t="s">
        <v>762</v>
      </c>
      <c r="C894" s="299">
        <v>0</v>
      </c>
      <c r="D894" s="299"/>
      <c r="E894" s="299">
        <v>0</v>
      </c>
      <c r="F894" s="260" t="str">
        <f t="shared" si="79"/>
        <v/>
      </c>
      <c r="G894" s="260" t="str">
        <f t="shared" si="80"/>
        <v/>
      </c>
      <c r="H894" s="296" t="str">
        <f t="shared" si="84"/>
        <v>否</v>
      </c>
      <c r="I894" s="301" t="str">
        <f t="shared" si="81"/>
        <v>否</v>
      </c>
      <c r="J894" s="286" t="str">
        <f t="shared" si="82"/>
        <v>否</v>
      </c>
      <c r="K894" s="286" t="str">
        <f t="shared" si="83"/>
        <v/>
      </c>
    </row>
    <row r="895" ht="35.1" customHeight="1" spans="1:11">
      <c r="A895" s="297">
        <v>2130308</v>
      </c>
      <c r="B895" s="298" t="s">
        <v>763</v>
      </c>
      <c r="C895" s="299">
        <v>202</v>
      </c>
      <c r="D895" s="299">
        <v>242</v>
      </c>
      <c r="E895" s="300">
        <v>940</v>
      </c>
      <c r="F895" s="260">
        <f t="shared" si="79"/>
        <v>4.65346534653465</v>
      </c>
      <c r="G895" s="260">
        <f t="shared" si="80"/>
        <v>3.88429752066116</v>
      </c>
      <c r="H895" s="296" t="str">
        <f t="shared" si="84"/>
        <v>是</v>
      </c>
      <c r="I895" s="301" t="str">
        <f t="shared" si="81"/>
        <v>否</v>
      </c>
      <c r="J895" s="286" t="str">
        <f t="shared" si="82"/>
        <v>否</v>
      </c>
      <c r="K895" s="372" t="str">
        <f t="shared" si="83"/>
        <v/>
      </c>
    </row>
    <row r="896" ht="35.1" customHeight="1" spans="1:11">
      <c r="A896" s="297">
        <v>2130309</v>
      </c>
      <c r="B896" s="298" t="s">
        <v>764</v>
      </c>
      <c r="C896" s="299">
        <v>359</v>
      </c>
      <c r="D896" s="299">
        <v>308</v>
      </c>
      <c r="E896" s="300">
        <v>373</v>
      </c>
      <c r="F896" s="260">
        <f t="shared" si="79"/>
        <v>1.03899721448468</v>
      </c>
      <c r="G896" s="260">
        <f t="shared" si="80"/>
        <v>1.21103896103896</v>
      </c>
      <c r="H896" s="296" t="str">
        <f t="shared" si="84"/>
        <v>是</v>
      </c>
      <c r="I896" s="301" t="str">
        <f t="shared" si="81"/>
        <v>否</v>
      </c>
      <c r="J896" s="286" t="str">
        <f t="shared" si="82"/>
        <v>否</v>
      </c>
      <c r="K896" s="372" t="str">
        <f t="shared" si="83"/>
        <v/>
      </c>
    </row>
    <row r="897" ht="35.1" customHeight="1" spans="1:11">
      <c r="A897" s="297">
        <v>2130310</v>
      </c>
      <c r="B897" s="298" t="s">
        <v>765</v>
      </c>
      <c r="C897" s="299">
        <v>3268</v>
      </c>
      <c r="D897" s="299">
        <v>3626</v>
      </c>
      <c r="E897" s="300">
        <v>3845</v>
      </c>
      <c r="F897" s="260">
        <f t="shared" si="79"/>
        <v>1.1765605875153</v>
      </c>
      <c r="G897" s="260">
        <f t="shared" si="80"/>
        <v>1.0603971318257</v>
      </c>
      <c r="H897" s="296" t="str">
        <f t="shared" si="84"/>
        <v>是</v>
      </c>
      <c r="I897" s="301" t="str">
        <f t="shared" si="81"/>
        <v>否</v>
      </c>
      <c r="J897" s="286" t="str">
        <f t="shared" si="82"/>
        <v>否</v>
      </c>
      <c r="K897" s="372" t="str">
        <f t="shared" si="83"/>
        <v/>
      </c>
    </row>
    <row r="898" ht="35.1" customHeight="1" spans="1:11">
      <c r="A898" s="297">
        <v>2130311</v>
      </c>
      <c r="B898" s="298" t="s">
        <v>766</v>
      </c>
      <c r="C898" s="299">
        <v>8</v>
      </c>
      <c r="D898" s="299"/>
      <c r="E898" s="300">
        <v>40</v>
      </c>
      <c r="F898" s="260">
        <f t="shared" si="79"/>
        <v>5</v>
      </c>
      <c r="G898" s="260" t="str">
        <f t="shared" si="80"/>
        <v/>
      </c>
      <c r="H898" s="296" t="str">
        <f t="shared" si="84"/>
        <v>是</v>
      </c>
      <c r="I898" s="301" t="str">
        <f t="shared" si="81"/>
        <v>否</v>
      </c>
      <c r="J898" s="286" t="str">
        <f t="shared" si="82"/>
        <v>否</v>
      </c>
      <c r="K898" s="372" t="str">
        <f t="shared" si="83"/>
        <v/>
      </c>
    </row>
    <row r="899" ht="35.1" customHeight="1" spans="1:11">
      <c r="A899" s="297">
        <v>2130312</v>
      </c>
      <c r="B899" s="298" t="s">
        <v>767</v>
      </c>
      <c r="C899" s="299">
        <v>5</v>
      </c>
      <c r="D899" s="299"/>
      <c r="E899" s="300">
        <v>100</v>
      </c>
      <c r="F899" s="260">
        <f t="shared" si="79"/>
        <v>20</v>
      </c>
      <c r="G899" s="260" t="str">
        <f t="shared" si="80"/>
        <v/>
      </c>
      <c r="H899" s="296" t="str">
        <f t="shared" si="84"/>
        <v>是</v>
      </c>
      <c r="I899" s="301" t="str">
        <f t="shared" si="81"/>
        <v>否</v>
      </c>
      <c r="J899" s="286" t="str">
        <f t="shared" si="82"/>
        <v>否</v>
      </c>
      <c r="K899" s="372" t="str">
        <f t="shared" si="83"/>
        <v/>
      </c>
    </row>
    <row r="900" ht="36" hidden="1" customHeight="1" spans="1:11">
      <c r="A900" s="297">
        <v>2130313</v>
      </c>
      <c r="B900" s="298" t="s">
        <v>768</v>
      </c>
      <c r="C900" s="299">
        <v>0</v>
      </c>
      <c r="D900" s="299"/>
      <c r="E900" s="299">
        <v>0</v>
      </c>
      <c r="F900" s="260" t="str">
        <f t="shared" si="79"/>
        <v/>
      </c>
      <c r="G900" s="260" t="str">
        <f t="shared" si="80"/>
        <v/>
      </c>
      <c r="H900" s="296" t="str">
        <f t="shared" si="84"/>
        <v>否</v>
      </c>
      <c r="I900" s="301" t="str">
        <f t="shared" si="81"/>
        <v>否</v>
      </c>
      <c r="J900" s="286" t="str">
        <f t="shared" si="82"/>
        <v>否</v>
      </c>
      <c r="K900" s="286" t="str">
        <f t="shared" si="83"/>
        <v/>
      </c>
    </row>
    <row r="901" ht="35.1" customHeight="1" spans="1:11">
      <c r="A901" s="297">
        <v>2130314</v>
      </c>
      <c r="B901" s="298" t="s">
        <v>769</v>
      </c>
      <c r="C901" s="299">
        <v>804</v>
      </c>
      <c r="D901" s="299">
        <v>846</v>
      </c>
      <c r="E901" s="300">
        <v>761</v>
      </c>
      <c r="F901" s="260">
        <f t="shared" ref="F901:F964" si="85">IF(C901&lt;&gt;0,E901/C901,"")</f>
        <v>0.946517412935323</v>
      </c>
      <c r="G901" s="260">
        <f t="shared" ref="G901:G964" si="86">IF(D901&lt;&gt;0,E901/D901,"")</f>
        <v>0.899527186761229</v>
      </c>
      <c r="H901" s="296" t="str">
        <f t="shared" si="84"/>
        <v>是</v>
      </c>
      <c r="I901" s="301" t="str">
        <f t="shared" si="81"/>
        <v>否</v>
      </c>
      <c r="J901" s="286" t="str">
        <f t="shared" si="82"/>
        <v>否</v>
      </c>
      <c r="K901" s="372" t="str">
        <f t="shared" si="83"/>
        <v/>
      </c>
    </row>
    <row r="902" ht="35.1" customHeight="1" spans="1:11">
      <c r="A902" s="297">
        <v>2130315</v>
      </c>
      <c r="B902" s="298" t="s">
        <v>770</v>
      </c>
      <c r="C902" s="299">
        <v>58</v>
      </c>
      <c r="D902" s="299">
        <v>77</v>
      </c>
      <c r="E902" s="300">
        <v>56</v>
      </c>
      <c r="F902" s="260">
        <f t="shared" si="85"/>
        <v>0.96551724137931</v>
      </c>
      <c r="G902" s="373">
        <f t="shared" si="86"/>
        <v>0.727272727272727</v>
      </c>
      <c r="H902" s="296" t="str">
        <f t="shared" si="84"/>
        <v>是</v>
      </c>
      <c r="I902" s="301" t="str">
        <f t="shared" ref="I902:I965" si="87">IF(LEN(A902)&lt;=5,"是","否")</f>
        <v>否</v>
      </c>
      <c r="J902" s="286" t="str">
        <f t="shared" ref="J902:J965" si="88">IF(LEN(A902)=3,"是","否")</f>
        <v>否</v>
      </c>
      <c r="K902" s="372" t="str">
        <f t="shared" ref="K902:K965" si="89">IF(J902="是",1,"")</f>
        <v/>
      </c>
    </row>
    <row r="903" customFormat="1" ht="35.1" customHeight="1" spans="1:11">
      <c r="A903" s="297">
        <v>2130316</v>
      </c>
      <c r="B903" s="298" t="s">
        <v>771</v>
      </c>
      <c r="C903" s="299">
        <v>11800</v>
      </c>
      <c r="D903" s="299">
        <v>13899</v>
      </c>
      <c r="E903" s="300">
        <v>10012</v>
      </c>
      <c r="F903" s="260">
        <f t="shared" si="85"/>
        <v>0.848474576271186</v>
      </c>
      <c r="G903" s="260">
        <f t="shared" si="86"/>
        <v>0.720339592776459</v>
      </c>
      <c r="H903" s="296" t="str">
        <f t="shared" si="84"/>
        <v>是</v>
      </c>
      <c r="I903" s="301" t="str">
        <f t="shared" si="87"/>
        <v>否</v>
      </c>
      <c r="J903" s="286" t="str">
        <f t="shared" si="88"/>
        <v>否</v>
      </c>
      <c r="K903" s="372" t="str">
        <f t="shared" si="89"/>
        <v/>
      </c>
    </row>
    <row r="904" customFormat="1" ht="35.1" customHeight="1" spans="1:11">
      <c r="A904" s="297">
        <v>2130317</v>
      </c>
      <c r="B904" s="298" t="s">
        <v>772</v>
      </c>
      <c r="C904" s="299">
        <v>1174</v>
      </c>
      <c r="D904" s="299">
        <v>2302</v>
      </c>
      <c r="E904" s="300">
        <v>1512</v>
      </c>
      <c r="F904" s="260">
        <f t="shared" si="85"/>
        <v>1.28790459965928</v>
      </c>
      <c r="G904" s="260">
        <f t="shared" si="86"/>
        <v>0.656820156385752</v>
      </c>
      <c r="H904" s="296" t="str">
        <f t="shared" si="84"/>
        <v>是</v>
      </c>
      <c r="I904" s="301" t="str">
        <f t="shared" si="87"/>
        <v>否</v>
      </c>
      <c r="J904" s="286" t="str">
        <f t="shared" si="88"/>
        <v>否</v>
      </c>
      <c r="K904" s="372" t="str">
        <f t="shared" si="89"/>
        <v/>
      </c>
    </row>
    <row r="905" customFormat="1" ht="36" hidden="1" customHeight="1" spans="1:11">
      <c r="A905" s="297">
        <v>2130318</v>
      </c>
      <c r="B905" s="302" t="s">
        <v>773</v>
      </c>
      <c r="C905" s="309">
        <v>0</v>
      </c>
      <c r="D905" s="309"/>
      <c r="E905" s="309">
        <v>0</v>
      </c>
      <c r="F905" s="260" t="str">
        <f t="shared" si="85"/>
        <v/>
      </c>
      <c r="G905" s="260" t="str">
        <f t="shared" si="86"/>
        <v/>
      </c>
      <c r="H905" s="296" t="str">
        <f t="shared" si="84"/>
        <v>否</v>
      </c>
      <c r="I905" s="301" t="str">
        <f t="shared" si="87"/>
        <v>否</v>
      </c>
      <c r="J905" s="286" t="str">
        <f t="shared" si="88"/>
        <v>否</v>
      </c>
      <c r="K905" s="286" t="str">
        <f t="shared" si="89"/>
        <v/>
      </c>
    </row>
    <row r="906" customFormat="1" ht="35.1" customHeight="1" spans="1:11">
      <c r="A906" s="297">
        <v>2130319</v>
      </c>
      <c r="B906" s="298" t="s">
        <v>774</v>
      </c>
      <c r="C906" s="299">
        <v>0</v>
      </c>
      <c r="D906" s="299"/>
      <c r="E906" s="300">
        <v>2856</v>
      </c>
      <c r="F906" s="373" t="str">
        <f t="shared" si="85"/>
        <v/>
      </c>
      <c r="G906" s="260" t="str">
        <f t="shared" si="86"/>
        <v/>
      </c>
      <c r="H906" s="296" t="str">
        <f t="shared" si="84"/>
        <v>是</v>
      </c>
      <c r="I906" s="301" t="str">
        <f t="shared" si="87"/>
        <v>否</v>
      </c>
      <c r="J906" s="286" t="str">
        <f t="shared" si="88"/>
        <v>否</v>
      </c>
      <c r="K906" s="372" t="str">
        <f t="shared" si="89"/>
        <v/>
      </c>
    </row>
    <row r="907" customFormat="1" ht="35.1" customHeight="1" spans="1:11">
      <c r="A907" s="297">
        <v>2130321</v>
      </c>
      <c r="B907" s="298" t="s">
        <v>775</v>
      </c>
      <c r="C907" s="299">
        <v>2385</v>
      </c>
      <c r="D907" s="299">
        <v>2527</v>
      </c>
      <c r="E907" s="300">
        <v>0</v>
      </c>
      <c r="F907" s="260">
        <f t="shared" si="85"/>
        <v>0</v>
      </c>
      <c r="G907" s="260">
        <f t="shared" si="86"/>
        <v>0</v>
      </c>
      <c r="H907" s="296" t="str">
        <f t="shared" si="84"/>
        <v>是</v>
      </c>
      <c r="I907" s="301" t="str">
        <f t="shared" si="87"/>
        <v>否</v>
      </c>
      <c r="J907" s="286" t="str">
        <f t="shared" si="88"/>
        <v>否</v>
      </c>
      <c r="K907" s="372" t="str">
        <f t="shared" si="89"/>
        <v/>
      </c>
    </row>
    <row r="908" customFormat="1" ht="35.1" customHeight="1" spans="1:11">
      <c r="A908" s="297">
        <v>2130322</v>
      </c>
      <c r="B908" s="298" t="s">
        <v>776</v>
      </c>
      <c r="C908" s="309">
        <v>0</v>
      </c>
      <c r="D908" s="309"/>
      <c r="E908" s="323">
        <v>10</v>
      </c>
      <c r="F908" s="260" t="str">
        <f t="shared" si="85"/>
        <v/>
      </c>
      <c r="G908" s="260" t="str">
        <f t="shared" si="86"/>
        <v/>
      </c>
      <c r="H908" s="296" t="str">
        <f t="shared" si="84"/>
        <v>是</v>
      </c>
      <c r="I908" s="301" t="str">
        <f t="shared" si="87"/>
        <v>否</v>
      </c>
      <c r="J908" s="286" t="str">
        <f t="shared" si="88"/>
        <v>否</v>
      </c>
      <c r="K908" s="372" t="str">
        <f t="shared" si="89"/>
        <v/>
      </c>
    </row>
    <row r="909" customFormat="1" ht="36" hidden="1" customHeight="1" spans="1:11">
      <c r="A909" s="297">
        <v>2130332</v>
      </c>
      <c r="B909" s="298" t="s">
        <v>777</v>
      </c>
      <c r="C909" s="309">
        <v>0</v>
      </c>
      <c r="D909" s="309"/>
      <c r="E909" s="309">
        <v>0</v>
      </c>
      <c r="F909" s="373" t="str">
        <f t="shared" si="85"/>
        <v/>
      </c>
      <c r="G909" s="260" t="str">
        <f t="shared" si="86"/>
        <v/>
      </c>
      <c r="H909" s="296" t="str">
        <f t="shared" si="84"/>
        <v>否</v>
      </c>
      <c r="I909" s="301" t="str">
        <f t="shared" si="87"/>
        <v>否</v>
      </c>
      <c r="J909" s="286" t="str">
        <f t="shared" si="88"/>
        <v>否</v>
      </c>
      <c r="K909" s="286" t="str">
        <f t="shared" si="89"/>
        <v/>
      </c>
    </row>
    <row r="910" customFormat="1" ht="36" hidden="1" customHeight="1" spans="1:11">
      <c r="A910" s="297">
        <v>2130333</v>
      </c>
      <c r="B910" s="298" t="s">
        <v>750</v>
      </c>
      <c r="C910" s="309">
        <v>0</v>
      </c>
      <c r="D910" s="309"/>
      <c r="E910" s="309">
        <v>0</v>
      </c>
      <c r="F910" s="260" t="str">
        <f t="shared" si="85"/>
        <v/>
      </c>
      <c r="G910" s="260" t="str">
        <f t="shared" si="86"/>
        <v/>
      </c>
      <c r="H910" s="296" t="str">
        <f t="shared" si="84"/>
        <v>否</v>
      </c>
      <c r="I910" s="301" t="str">
        <f t="shared" si="87"/>
        <v>否</v>
      </c>
      <c r="J910" s="286" t="str">
        <f t="shared" si="88"/>
        <v>否</v>
      </c>
      <c r="K910" s="286" t="str">
        <f t="shared" si="89"/>
        <v/>
      </c>
    </row>
    <row r="911" customFormat="1" ht="35.1" customHeight="1" spans="1:11">
      <c r="A911" s="297">
        <v>2130334</v>
      </c>
      <c r="B911" s="298" t="s">
        <v>778</v>
      </c>
      <c r="C911" s="309">
        <v>3</v>
      </c>
      <c r="D911" s="309">
        <v>3</v>
      </c>
      <c r="E911" s="323"/>
      <c r="F911" s="260">
        <f t="shared" si="85"/>
        <v>0</v>
      </c>
      <c r="G911" s="260">
        <f t="shared" si="86"/>
        <v>0</v>
      </c>
      <c r="H911" s="296" t="str">
        <f t="shared" si="84"/>
        <v>是</v>
      </c>
      <c r="I911" s="301" t="str">
        <f t="shared" si="87"/>
        <v>否</v>
      </c>
      <c r="J911" s="286" t="str">
        <f t="shared" si="88"/>
        <v>否</v>
      </c>
      <c r="K911" s="372" t="str">
        <f t="shared" si="89"/>
        <v/>
      </c>
    </row>
    <row r="912" customFormat="1" ht="35.1" customHeight="1" spans="1:11">
      <c r="A912" s="297">
        <v>2130335</v>
      </c>
      <c r="B912" s="298" t="s">
        <v>779</v>
      </c>
      <c r="C912" s="299">
        <v>8339</v>
      </c>
      <c r="D912" s="299">
        <v>8499</v>
      </c>
      <c r="E912" s="300">
        <v>8230</v>
      </c>
      <c r="F912" s="260">
        <f t="shared" si="85"/>
        <v>0.986928888355918</v>
      </c>
      <c r="G912" s="260">
        <f t="shared" si="86"/>
        <v>0.968349217555006</v>
      </c>
      <c r="H912" s="296" t="str">
        <f t="shared" si="84"/>
        <v>是</v>
      </c>
      <c r="I912" s="301" t="str">
        <f t="shared" si="87"/>
        <v>否</v>
      </c>
      <c r="J912" s="286" t="str">
        <f t="shared" si="88"/>
        <v>否</v>
      </c>
      <c r="K912" s="372" t="str">
        <f t="shared" si="89"/>
        <v/>
      </c>
    </row>
    <row r="913" customFormat="1" ht="35.1" customHeight="1" spans="1:11">
      <c r="A913" s="297">
        <v>2130399</v>
      </c>
      <c r="B913" s="298" t="s">
        <v>780</v>
      </c>
      <c r="C913" s="299">
        <v>8686</v>
      </c>
      <c r="D913" s="299">
        <v>10720</v>
      </c>
      <c r="E913" s="300">
        <v>8077</v>
      </c>
      <c r="F913" s="260">
        <f t="shared" si="85"/>
        <v>0.929887174763988</v>
      </c>
      <c r="G913" s="260">
        <f t="shared" si="86"/>
        <v>0.753451492537313</v>
      </c>
      <c r="H913" s="296" t="str">
        <f t="shared" si="84"/>
        <v>是</v>
      </c>
      <c r="I913" s="301" t="str">
        <f t="shared" si="87"/>
        <v>否</v>
      </c>
      <c r="J913" s="286" t="str">
        <f t="shared" si="88"/>
        <v>否</v>
      </c>
      <c r="K913" s="372" t="str">
        <f t="shared" si="89"/>
        <v/>
      </c>
    </row>
    <row r="914" ht="36" hidden="1" customHeight="1" spans="1:11">
      <c r="A914" s="292">
        <v>21304</v>
      </c>
      <c r="B914" s="298" t="s">
        <v>781</v>
      </c>
      <c r="C914" s="300">
        <f>SUM(C915:C924)</f>
        <v>0</v>
      </c>
      <c r="D914" s="300">
        <f>SUM(D915:D924)</f>
        <v>0</v>
      </c>
      <c r="E914" s="300">
        <f>SUM(E915:E924)</f>
        <v>0</v>
      </c>
      <c r="F914" s="260" t="str">
        <f t="shared" si="85"/>
        <v/>
      </c>
      <c r="G914" s="260" t="str">
        <f t="shared" si="86"/>
        <v/>
      </c>
      <c r="H914" s="296" t="str">
        <f t="shared" si="84"/>
        <v>否</v>
      </c>
      <c r="I914" s="301" t="str">
        <f t="shared" si="87"/>
        <v>是</v>
      </c>
      <c r="J914" s="286" t="str">
        <f t="shared" si="88"/>
        <v>否</v>
      </c>
      <c r="K914" s="286" t="str">
        <f t="shared" si="89"/>
        <v/>
      </c>
    </row>
    <row r="915" ht="36" hidden="1" customHeight="1" spans="1:11">
      <c r="A915" s="297">
        <v>2130401</v>
      </c>
      <c r="B915" s="302" t="s">
        <v>95</v>
      </c>
      <c r="C915" s="303"/>
      <c r="D915" s="303"/>
      <c r="E915" s="303"/>
      <c r="F915" s="260" t="str">
        <f t="shared" si="85"/>
        <v/>
      </c>
      <c r="G915" s="260" t="str">
        <f t="shared" si="86"/>
        <v/>
      </c>
      <c r="H915" s="296" t="str">
        <f t="shared" si="84"/>
        <v>否</v>
      </c>
      <c r="I915" s="301" t="str">
        <f t="shared" si="87"/>
        <v>否</v>
      </c>
      <c r="J915" s="286" t="str">
        <f t="shared" si="88"/>
        <v>否</v>
      </c>
      <c r="K915" s="286" t="str">
        <f t="shared" si="89"/>
        <v/>
      </c>
    </row>
    <row r="916" ht="36" hidden="1" customHeight="1" spans="1:11">
      <c r="A916" s="297">
        <v>2130402</v>
      </c>
      <c r="B916" s="302" t="s">
        <v>96</v>
      </c>
      <c r="C916" s="309"/>
      <c r="D916" s="309"/>
      <c r="E916" s="309"/>
      <c r="F916" s="260" t="str">
        <f t="shared" si="85"/>
        <v/>
      </c>
      <c r="G916" s="260" t="str">
        <f t="shared" si="86"/>
        <v/>
      </c>
      <c r="H916" s="296" t="str">
        <f t="shared" si="84"/>
        <v>否</v>
      </c>
      <c r="I916" s="301" t="str">
        <f t="shared" si="87"/>
        <v>否</v>
      </c>
      <c r="J916" s="286" t="str">
        <f t="shared" si="88"/>
        <v>否</v>
      </c>
      <c r="K916" s="286" t="str">
        <f t="shared" si="89"/>
        <v/>
      </c>
    </row>
    <row r="917" ht="36" hidden="1" customHeight="1" spans="1:11">
      <c r="A917" s="297">
        <v>2130403</v>
      </c>
      <c r="B917" s="302" t="s">
        <v>97</v>
      </c>
      <c r="C917" s="309"/>
      <c r="D917" s="309"/>
      <c r="E917" s="309"/>
      <c r="F917" s="260" t="str">
        <f t="shared" si="85"/>
        <v/>
      </c>
      <c r="G917" s="260" t="str">
        <f t="shared" si="86"/>
        <v/>
      </c>
      <c r="H917" s="296" t="str">
        <f t="shared" si="84"/>
        <v>否</v>
      </c>
      <c r="I917" s="301" t="str">
        <f t="shared" si="87"/>
        <v>否</v>
      </c>
      <c r="J917" s="286" t="str">
        <f t="shared" si="88"/>
        <v>否</v>
      </c>
      <c r="K917" s="286" t="str">
        <f t="shared" si="89"/>
        <v/>
      </c>
    </row>
    <row r="918" ht="36" hidden="1" customHeight="1" spans="1:11">
      <c r="A918" s="297">
        <v>2130404</v>
      </c>
      <c r="B918" s="302" t="s">
        <v>782</v>
      </c>
      <c r="C918" s="309"/>
      <c r="D918" s="309"/>
      <c r="E918" s="309"/>
      <c r="F918" s="260" t="str">
        <f t="shared" si="85"/>
        <v/>
      </c>
      <c r="G918" s="260" t="str">
        <f t="shared" si="86"/>
        <v/>
      </c>
      <c r="H918" s="296" t="str">
        <f t="shared" si="84"/>
        <v>否</v>
      </c>
      <c r="I918" s="301" t="str">
        <f t="shared" si="87"/>
        <v>否</v>
      </c>
      <c r="J918" s="286" t="str">
        <f t="shared" si="88"/>
        <v>否</v>
      </c>
      <c r="K918" s="286" t="str">
        <f t="shared" si="89"/>
        <v/>
      </c>
    </row>
    <row r="919" ht="36" hidden="1" customHeight="1" spans="1:11">
      <c r="A919" s="297">
        <v>2130405</v>
      </c>
      <c r="B919" s="302" t="s">
        <v>783</v>
      </c>
      <c r="C919" s="309"/>
      <c r="D919" s="309"/>
      <c r="E919" s="309"/>
      <c r="F919" s="260" t="str">
        <f t="shared" si="85"/>
        <v/>
      </c>
      <c r="G919" s="260" t="str">
        <f t="shared" si="86"/>
        <v/>
      </c>
      <c r="H919" s="296" t="str">
        <f t="shared" si="84"/>
        <v>否</v>
      </c>
      <c r="I919" s="301" t="str">
        <f t="shared" si="87"/>
        <v>否</v>
      </c>
      <c r="J919" s="286" t="str">
        <f t="shared" si="88"/>
        <v>否</v>
      </c>
      <c r="K919" s="286" t="str">
        <f t="shared" si="89"/>
        <v/>
      </c>
    </row>
    <row r="920" ht="36" hidden="1" customHeight="1" spans="1:11">
      <c r="A920" s="297">
        <v>2130406</v>
      </c>
      <c r="B920" s="302" t="s">
        <v>784</v>
      </c>
      <c r="C920" s="309"/>
      <c r="D920" s="309"/>
      <c r="E920" s="309"/>
      <c r="F920" s="260" t="str">
        <f t="shared" si="85"/>
        <v/>
      </c>
      <c r="G920" s="260" t="str">
        <f t="shared" si="86"/>
        <v/>
      </c>
      <c r="H920" s="296" t="str">
        <f t="shared" si="84"/>
        <v>否</v>
      </c>
      <c r="I920" s="301" t="str">
        <f t="shared" si="87"/>
        <v>否</v>
      </c>
      <c r="J920" s="286" t="str">
        <f t="shared" si="88"/>
        <v>否</v>
      </c>
      <c r="K920" s="286" t="str">
        <f t="shared" si="89"/>
        <v/>
      </c>
    </row>
    <row r="921" ht="36" hidden="1" customHeight="1" spans="1:11">
      <c r="A921" s="297">
        <v>2130407</v>
      </c>
      <c r="B921" s="302" t="s">
        <v>785</v>
      </c>
      <c r="C921" s="309"/>
      <c r="D921" s="309"/>
      <c r="E921" s="309"/>
      <c r="F921" s="260" t="str">
        <f t="shared" si="85"/>
        <v/>
      </c>
      <c r="G921" s="260" t="str">
        <f t="shared" si="86"/>
        <v/>
      </c>
      <c r="H921" s="296" t="str">
        <f t="shared" si="84"/>
        <v>否</v>
      </c>
      <c r="I921" s="301" t="str">
        <f t="shared" si="87"/>
        <v>否</v>
      </c>
      <c r="J921" s="286" t="str">
        <f t="shared" si="88"/>
        <v>否</v>
      </c>
      <c r="K921" s="286" t="str">
        <f t="shared" si="89"/>
        <v/>
      </c>
    </row>
    <row r="922" customFormat="1" ht="36" hidden="1" customHeight="1" spans="1:11">
      <c r="A922" s="297">
        <v>2130408</v>
      </c>
      <c r="B922" s="302" t="s">
        <v>786</v>
      </c>
      <c r="C922" s="309"/>
      <c r="D922" s="309"/>
      <c r="E922" s="309"/>
      <c r="F922" s="260" t="str">
        <f t="shared" si="85"/>
        <v/>
      </c>
      <c r="G922" s="260" t="str">
        <f t="shared" si="86"/>
        <v/>
      </c>
      <c r="H922" s="296" t="str">
        <f t="shared" si="84"/>
        <v>否</v>
      </c>
      <c r="I922" s="301" t="str">
        <f t="shared" si="87"/>
        <v>否</v>
      </c>
      <c r="J922" s="286" t="str">
        <f t="shared" si="88"/>
        <v>否</v>
      </c>
      <c r="K922" s="286" t="str">
        <f t="shared" si="89"/>
        <v/>
      </c>
    </row>
    <row r="923" ht="36" hidden="1" customHeight="1" spans="1:11">
      <c r="A923" s="297">
        <v>2130409</v>
      </c>
      <c r="B923" s="302" t="s">
        <v>787</v>
      </c>
      <c r="C923" s="309"/>
      <c r="D923" s="309"/>
      <c r="E923" s="309"/>
      <c r="F923" s="260" t="str">
        <f t="shared" si="85"/>
        <v/>
      </c>
      <c r="G923" s="260" t="str">
        <f t="shared" si="86"/>
        <v/>
      </c>
      <c r="H923" s="296" t="str">
        <f t="shared" si="84"/>
        <v>否</v>
      </c>
      <c r="I923" s="301" t="str">
        <f t="shared" si="87"/>
        <v>否</v>
      </c>
      <c r="J923" s="286" t="str">
        <f t="shared" si="88"/>
        <v>否</v>
      </c>
      <c r="K923" s="286" t="str">
        <f t="shared" si="89"/>
        <v/>
      </c>
    </row>
    <row r="924" ht="36" hidden="1" customHeight="1" spans="1:11">
      <c r="A924" s="297">
        <v>2130499</v>
      </c>
      <c r="B924" s="302" t="s">
        <v>788</v>
      </c>
      <c r="C924" s="309"/>
      <c r="D924" s="309"/>
      <c r="E924" s="309"/>
      <c r="F924" s="260" t="str">
        <f t="shared" si="85"/>
        <v/>
      </c>
      <c r="G924" s="260" t="str">
        <f t="shared" si="86"/>
        <v/>
      </c>
      <c r="H924" s="296" t="str">
        <f t="shared" si="84"/>
        <v>否</v>
      </c>
      <c r="I924" s="301" t="str">
        <f t="shared" si="87"/>
        <v>否</v>
      </c>
      <c r="J924" s="286" t="str">
        <f t="shared" si="88"/>
        <v>否</v>
      </c>
      <c r="K924" s="286" t="str">
        <f t="shared" si="89"/>
        <v/>
      </c>
    </row>
    <row r="925" ht="35.1" customHeight="1" spans="1:11">
      <c r="A925" s="292">
        <v>21305</v>
      </c>
      <c r="B925" s="302" t="s">
        <v>789</v>
      </c>
      <c r="C925" s="323">
        <f>SUM(C926:C935)</f>
        <v>108558</v>
      </c>
      <c r="D925" s="323">
        <f>SUM(D926:D935)</f>
        <v>115848</v>
      </c>
      <c r="E925" s="323">
        <f>SUM(E926:E935)</f>
        <v>134755</v>
      </c>
      <c r="F925" s="260">
        <f t="shared" si="85"/>
        <v>1.24131800512169</v>
      </c>
      <c r="G925" s="260">
        <f t="shared" si="86"/>
        <v>1.16320523444513</v>
      </c>
      <c r="H925" s="296" t="str">
        <f t="shared" si="84"/>
        <v>是</v>
      </c>
      <c r="I925" s="301" t="str">
        <f t="shared" si="87"/>
        <v>是</v>
      </c>
      <c r="J925" s="286" t="str">
        <f t="shared" si="88"/>
        <v>否</v>
      </c>
      <c r="K925" s="372" t="str">
        <f t="shared" si="89"/>
        <v/>
      </c>
    </row>
    <row r="926" ht="35.1" customHeight="1" spans="1:11">
      <c r="A926" s="297">
        <v>2130501</v>
      </c>
      <c r="B926" s="298" t="s">
        <v>95</v>
      </c>
      <c r="C926" s="303">
        <v>2128</v>
      </c>
      <c r="D926" s="303">
        <v>2585</v>
      </c>
      <c r="E926" s="304">
        <v>2581</v>
      </c>
      <c r="F926" s="212">
        <f t="shared" si="85"/>
        <v>1.21287593984962</v>
      </c>
      <c r="G926" s="212">
        <f t="shared" si="86"/>
        <v>0.998452611218569</v>
      </c>
      <c r="H926" s="296" t="str">
        <f t="shared" si="84"/>
        <v>是</v>
      </c>
      <c r="I926" s="301" t="str">
        <f t="shared" si="87"/>
        <v>否</v>
      </c>
      <c r="J926" s="286" t="str">
        <f t="shared" si="88"/>
        <v>否</v>
      </c>
      <c r="K926" s="372" t="str">
        <f t="shared" si="89"/>
        <v/>
      </c>
    </row>
    <row r="927" ht="35.1" customHeight="1" spans="1:11">
      <c r="A927" s="297">
        <v>2130502</v>
      </c>
      <c r="B927" s="298" t="s">
        <v>96</v>
      </c>
      <c r="C927" s="299">
        <v>436</v>
      </c>
      <c r="D927" s="299">
        <v>503</v>
      </c>
      <c r="E927" s="300">
        <v>1518</v>
      </c>
      <c r="F927" s="260">
        <f t="shared" si="85"/>
        <v>3.48165137614679</v>
      </c>
      <c r="G927" s="260">
        <f t="shared" si="86"/>
        <v>3.01789264413519</v>
      </c>
      <c r="H927" s="296" t="str">
        <f t="shared" si="84"/>
        <v>是</v>
      </c>
      <c r="I927" s="301" t="str">
        <f t="shared" si="87"/>
        <v>否</v>
      </c>
      <c r="J927" s="286" t="str">
        <f t="shared" si="88"/>
        <v>否</v>
      </c>
      <c r="K927" s="372" t="str">
        <f t="shared" si="89"/>
        <v/>
      </c>
    </row>
    <row r="928" ht="36" hidden="1" customHeight="1" spans="1:11">
      <c r="A928" s="297">
        <v>2130503</v>
      </c>
      <c r="B928" s="298" t="s">
        <v>97</v>
      </c>
      <c r="C928" s="299">
        <v>0</v>
      </c>
      <c r="D928" s="299"/>
      <c r="E928" s="299">
        <v>0</v>
      </c>
      <c r="F928" s="260" t="str">
        <f t="shared" si="85"/>
        <v/>
      </c>
      <c r="G928" s="260" t="str">
        <f t="shared" si="86"/>
        <v/>
      </c>
      <c r="H928" s="296" t="str">
        <f t="shared" si="84"/>
        <v>否</v>
      </c>
      <c r="I928" s="301" t="str">
        <f t="shared" si="87"/>
        <v>否</v>
      </c>
      <c r="J928" s="286" t="str">
        <f t="shared" si="88"/>
        <v>否</v>
      </c>
      <c r="K928" s="286" t="str">
        <f t="shared" si="89"/>
        <v/>
      </c>
    </row>
    <row r="929" ht="35.1" customHeight="1" spans="1:11">
      <c r="A929" s="297">
        <v>2130504</v>
      </c>
      <c r="B929" s="298" t="s">
        <v>790</v>
      </c>
      <c r="C929" s="299">
        <v>58216</v>
      </c>
      <c r="D929" s="299">
        <v>72633</v>
      </c>
      <c r="E929" s="300">
        <v>55150</v>
      </c>
      <c r="F929" s="373">
        <f t="shared" si="85"/>
        <v>0.947334066236086</v>
      </c>
      <c r="G929" s="260">
        <f t="shared" si="86"/>
        <v>0.759296738397147</v>
      </c>
      <c r="H929" s="296" t="str">
        <f t="shared" si="84"/>
        <v>是</v>
      </c>
      <c r="I929" s="301" t="str">
        <f t="shared" si="87"/>
        <v>否</v>
      </c>
      <c r="J929" s="286" t="str">
        <f t="shared" si="88"/>
        <v>否</v>
      </c>
      <c r="K929" s="372" t="str">
        <f t="shared" si="89"/>
        <v/>
      </c>
    </row>
    <row r="930" ht="35.1" customHeight="1" spans="1:11">
      <c r="A930" s="297">
        <v>2130505</v>
      </c>
      <c r="B930" s="298" t="s">
        <v>791</v>
      </c>
      <c r="C930" s="299">
        <v>9890</v>
      </c>
      <c r="D930" s="299">
        <v>9638</v>
      </c>
      <c r="E930" s="300">
        <v>15691</v>
      </c>
      <c r="F930" s="260">
        <f t="shared" si="85"/>
        <v>1.58655207280081</v>
      </c>
      <c r="G930" s="260">
        <f t="shared" si="86"/>
        <v>1.62803486200457</v>
      </c>
      <c r="H930" s="296" t="str">
        <f t="shared" si="84"/>
        <v>是</v>
      </c>
      <c r="I930" s="301" t="str">
        <f t="shared" si="87"/>
        <v>否</v>
      </c>
      <c r="J930" s="286" t="str">
        <f t="shared" si="88"/>
        <v>否</v>
      </c>
      <c r="K930" s="372" t="str">
        <f t="shared" si="89"/>
        <v/>
      </c>
    </row>
    <row r="931" ht="35.1" customHeight="1" spans="1:11">
      <c r="A931" s="297">
        <v>2130506</v>
      </c>
      <c r="B931" s="298" t="s">
        <v>792</v>
      </c>
      <c r="C931" s="299">
        <v>253</v>
      </c>
      <c r="D931" s="299">
        <v>255</v>
      </c>
      <c r="E931" s="300">
        <v>1723</v>
      </c>
      <c r="F931" s="260">
        <f t="shared" si="85"/>
        <v>6.8102766798419</v>
      </c>
      <c r="G931" s="260">
        <f t="shared" si="86"/>
        <v>6.75686274509804</v>
      </c>
      <c r="H931" s="296" t="str">
        <f t="shared" si="84"/>
        <v>是</v>
      </c>
      <c r="I931" s="301" t="str">
        <f t="shared" si="87"/>
        <v>否</v>
      </c>
      <c r="J931" s="286" t="str">
        <f t="shared" si="88"/>
        <v>否</v>
      </c>
      <c r="K931" s="372" t="str">
        <f t="shared" si="89"/>
        <v/>
      </c>
    </row>
    <row r="932" ht="35.1" customHeight="1" spans="1:11">
      <c r="A932" s="297">
        <v>2130507</v>
      </c>
      <c r="B932" s="298" t="s">
        <v>793</v>
      </c>
      <c r="C932" s="299">
        <v>899</v>
      </c>
      <c r="D932" s="299">
        <v>937</v>
      </c>
      <c r="E932" s="300">
        <v>2908</v>
      </c>
      <c r="F932" s="260">
        <f t="shared" si="85"/>
        <v>3.23470522803115</v>
      </c>
      <c r="G932" s="373">
        <f t="shared" si="86"/>
        <v>3.10352187833511</v>
      </c>
      <c r="H932" s="296" t="str">
        <f t="shared" si="84"/>
        <v>是</v>
      </c>
      <c r="I932" s="301" t="str">
        <f t="shared" si="87"/>
        <v>否</v>
      </c>
      <c r="J932" s="286" t="str">
        <f t="shared" si="88"/>
        <v>否</v>
      </c>
      <c r="K932" s="372" t="str">
        <f t="shared" si="89"/>
        <v/>
      </c>
    </row>
    <row r="933" ht="36" hidden="1" customHeight="1" spans="1:11">
      <c r="A933" s="297">
        <v>2130508</v>
      </c>
      <c r="B933" s="298" t="s">
        <v>794</v>
      </c>
      <c r="C933" s="299">
        <v>0</v>
      </c>
      <c r="D933" s="299"/>
      <c r="E933" s="299">
        <v>0</v>
      </c>
      <c r="F933" s="260" t="str">
        <f t="shared" si="85"/>
        <v/>
      </c>
      <c r="G933" s="260" t="str">
        <f t="shared" si="86"/>
        <v/>
      </c>
      <c r="H933" s="296" t="str">
        <f t="shared" si="84"/>
        <v>否</v>
      </c>
      <c r="I933" s="301" t="str">
        <f t="shared" si="87"/>
        <v>否</v>
      </c>
      <c r="J933" s="286" t="str">
        <f t="shared" si="88"/>
        <v>否</v>
      </c>
      <c r="K933" s="286" t="str">
        <f t="shared" si="89"/>
        <v/>
      </c>
    </row>
    <row r="934" ht="35.1" customHeight="1" spans="1:11">
      <c r="A934" s="297">
        <v>2130550</v>
      </c>
      <c r="B934" s="302" t="s">
        <v>795</v>
      </c>
      <c r="C934" s="299">
        <v>188</v>
      </c>
      <c r="D934" s="299">
        <v>206</v>
      </c>
      <c r="E934" s="300">
        <v>224</v>
      </c>
      <c r="F934" s="260">
        <f t="shared" si="85"/>
        <v>1.19148936170213</v>
      </c>
      <c r="G934" s="260">
        <f t="shared" si="86"/>
        <v>1.0873786407767</v>
      </c>
      <c r="H934" s="296" t="str">
        <f t="shared" si="84"/>
        <v>是</v>
      </c>
      <c r="I934" s="301" t="str">
        <f t="shared" si="87"/>
        <v>否</v>
      </c>
      <c r="J934" s="286" t="str">
        <f t="shared" si="88"/>
        <v>否</v>
      </c>
      <c r="K934" s="372" t="str">
        <f t="shared" si="89"/>
        <v/>
      </c>
    </row>
    <row r="935" ht="35.1" customHeight="1" spans="1:11">
      <c r="A935" s="297">
        <v>2130599</v>
      </c>
      <c r="B935" s="298" t="s">
        <v>796</v>
      </c>
      <c r="C935" s="299">
        <v>36548</v>
      </c>
      <c r="D935" s="299">
        <v>29091</v>
      </c>
      <c r="E935" s="300">
        <v>54960</v>
      </c>
      <c r="F935" s="260">
        <f t="shared" si="85"/>
        <v>1.50377585640801</v>
      </c>
      <c r="G935" s="260">
        <f t="shared" si="86"/>
        <v>1.8892440961122</v>
      </c>
      <c r="H935" s="296" t="str">
        <f t="shared" si="84"/>
        <v>是</v>
      </c>
      <c r="I935" s="301" t="str">
        <f t="shared" si="87"/>
        <v>否</v>
      </c>
      <c r="J935" s="286" t="str">
        <f t="shared" si="88"/>
        <v>否</v>
      </c>
      <c r="K935" s="372" t="str">
        <f t="shared" si="89"/>
        <v/>
      </c>
    </row>
    <row r="936" ht="35.1" customHeight="1" spans="1:11">
      <c r="A936" s="292">
        <v>21306</v>
      </c>
      <c r="B936" s="298" t="s">
        <v>797</v>
      </c>
      <c r="C936" s="300">
        <f>SUM(C937:C941)</f>
        <v>11151</v>
      </c>
      <c r="D936" s="300">
        <f>SUM(D937:D941)</f>
        <v>11243</v>
      </c>
      <c r="E936" s="300">
        <f>SUM(E937:E941)</f>
        <v>9350</v>
      </c>
      <c r="F936" s="260">
        <f t="shared" si="85"/>
        <v>0.838489821540669</v>
      </c>
      <c r="G936" s="260">
        <f t="shared" si="86"/>
        <v>0.831628568887308</v>
      </c>
      <c r="H936" s="296" t="str">
        <f t="shared" si="84"/>
        <v>是</v>
      </c>
      <c r="I936" s="301" t="str">
        <f t="shared" si="87"/>
        <v>是</v>
      </c>
      <c r="J936" s="286" t="str">
        <f t="shared" si="88"/>
        <v>否</v>
      </c>
      <c r="K936" s="372" t="str">
        <f t="shared" si="89"/>
        <v/>
      </c>
    </row>
    <row r="937" ht="35.1" customHeight="1" spans="1:11">
      <c r="A937" s="297">
        <v>2130601</v>
      </c>
      <c r="B937" s="298" t="s">
        <v>384</v>
      </c>
      <c r="C937" s="303">
        <v>14</v>
      </c>
      <c r="D937" s="303">
        <v>15</v>
      </c>
      <c r="E937" s="304">
        <v>0</v>
      </c>
      <c r="F937" s="212">
        <f t="shared" si="85"/>
        <v>0</v>
      </c>
      <c r="G937" s="212">
        <f t="shared" si="86"/>
        <v>0</v>
      </c>
      <c r="H937" s="296" t="str">
        <f t="shared" si="84"/>
        <v>是</v>
      </c>
      <c r="I937" s="301" t="str">
        <f t="shared" si="87"/>
        <v>否</v>
      </c>
      <c r="J937" s="286" t="str">
        <f t="shared" si="88"/>
        <v>否</v>
      </c>
      <c r="K937" s="372" t="str">
        <f t="shared" si="89"/>
        <v/>
      </c>
    </row>
    <row r="938" ht="35.1" customHeight="1" spans="1:11">
      <c r="A938" s="297">
        <v>2130602</v>
      </c>
      <c r="B938" s="298" t="s">
        <v>798</v>
      </c>
      <c r="C938" s="299">
        <v>10280</v>
      </c>
      <c r="D938" s="299">
        <v>10311</v>
      </c>
      <c r="E938" s="300">
        <v>7866</v>
      </c>
      <c r="F938" s="260">
        <f t="shared" si="85"/>
        <v>0.765175097276265</v>
      </c>
      <c r="G938" s="260">
        <f t="shared" si="86"/>
        <v>0.76287459994181</v>
      </c>
      <c r="H938" s="296" t="str">
        <f t="shared" si="84"/>
        <v>是</v>
      </c>
      <c r="I938" s="301" t="str">
        <f t="shared" si="87"/>
        <v>否</v>
      </c>
      <c r="J938" s="286" t="str">
        <f t="shared" si="88"/>
        <v>否</v>
      </c>
      <c r="K938" s="372" t="str">
        <f t="shared" si="89"/>
        <v/>
      </c>
    </row>
    <row r="939" ht="35.1" customHeight="1" spans="1:11">
      <c r="A939" s="297">
        <v>2130603</v>
      </c>
      <c r="B939" s="298" t="s">
        <v>799</v>
      </c>
      <c r="C939" s="299">
        <v>797</v>
      </c>
      <c r="D939" s="299">
        <v>867</v>
      </c>
      <c r="E939" s="300">
        <v>1478</v>
      </c>
      <c r="F939" s="260">
        <f t="shared" si="85"/>
        <v>1.85445420326223</v>
      </c>
      <c r="G939" s="260">
        <f t="shared" si="86"/>
        <v>1.70472895040369</v>
      </c>
      <c r="H939" s="296" t="str">
        <f t="shared" si="84"/>
        <v>是</v>
      </c>
      <c r="I939" s="301" t="str">
        <f t="shared" si="87"/>
        <v>否</v>
      </c>
      <c r="J939" s="286" t="str">
        <f t="shared" si="88"/>
        <v>否</v>
      </c>
      <c r="K939" s="372" t="str">
        <f t="shared" si="89"/>
        <v/>
      </c>
    </row>
    <row r="940" ht="36" hidden="1" customHeight="1" spans="1:11">
      <c r="A940" s="297">
        <v>2130604</v>
      </c>
      <c r="B940" s="298" t="s">
        <v>800</v>
      </c>
      <c r="C940" s="299">
        <v>0</v>
      </c>
      <c r="D940" s="299"/>
      <c r="E940" s="299">
        <v>0</v>
      </c>
      <c r="F940" s="260" t="str">
        <f t="shared" si="85"/>
        <v/>
      </c>
      <c r="G940" s="260" t="str">
        <f t="shared" si="86"/>
        <v/>
      </c>
      <c r="H940" s="296" t="str">
        <f t="shared" si="84"/>
        <v>否</v>
      </c>
      <c r="I940" s="301" t="str">
        <f t="shared" si="87"/>
        <v>否</v>
      </c>
      <c r="J940" s="286" t="str">
        <f t="shared" si="88"/>
        <v>否</v>
      </c>
      <c r="K940" s="286" t="str">
        <f t="shared" si="89"/>
        <v/>
      </c>
    </row>
    <row r="941" ht="35.1" customHeight="1" spans="1:11">
      <c r="A941" s="297">
        <v>2130699</v>
      </c>
      <c r="B941" s="298" t="s">
        <v>801</v>
      </c>
      <c r="C941" s="299">
        <v>60</v>
      </c>
      <c r="D941" s="299">
        <v>50</v>
      </c>
      <c r="E941" s="300">
        <v>6</v>
      </c>
      <c r="F941" s="260">
        <f t="shared" si="85"/>
        <v>0.1</v>
      </c>
      <c r="G941" s="373">
        <f t="shared" si="86"/>
        <v>0.12</v>
      </c>
      <c r="H941" s="296" t="str">
        <f t="shared" si="84"/>
        <v>是</v>
      </c>
      <c r="I941" s="301" t="str">
        <f t="shared" si="87"/>
        <v>否</v>
      </c>
      <c r="J941" s="286" t="str">
        <f t="shared" si="88"/>
        <v>否</v>
      </c>
      <c r="K941" s="372" t="str">
        <f t="shared" si="89"/>
        <v/>
      </c>
    </row>
    <row r="942" ht="35.1" customHeight="1" spans="1:11">
      <c r="A942" s="292">
        <v>21307</v>
      </c>
      <c r="B942" s="298" t="s">
        <v>802</v>
      </c>
      <c r="C942" s="300">
        <f>SUM(C943:C948)</f>
        <v>29273</v>
      </c>
      <c r="D942" s="300">
        <f>SUM(D943:D948)</f>
        <v>34137</v>
      </c>
      <c r="E942" s="300">
        <f>SUM(E943:E948)</f>
        <v>22615</v>
      </c>
      <c r="F942" s="260">
        <f t="shared" si="85"/>
        <v>0.772554914084651</v>
      </c>
      <c r="G942" s="260">
        <f t="shared" si="86"/>
        <v>0.662477663532238</v>
      </c>
      <c r="H942" s="296" t="str">
        <f t="shared" si="84"/>
        <v>是</v>
      </c>
      <c r="I942" s="301" t="str">
        <f t="shared" si="87"/>
        <v>是</v>
      </c>
      <c r="J942" s="286" t="str">
        <f t="shared" si="88"/>
        <v>否</v>
      </c>
      <c r="K942" s="372" t="str">
        <f t="shared" si="89"/>
        <v/>
      </c>
    </row>
    <row r="943" ht="35.1" customHeight="1" spans="1:11">
      <c r="A943" s="297">
        <v>2130701</v>
      </c>
      <c r="B943" s="298" t="s">
        <v>803</v>
      </c>
      <c r="C943" s="303">
        <v>19606</v>
      </c>
      <c r="D943" s="303">
        <v>19982</v>
      </c>
      <c r="E943" s="304">
        <v>10393</v>
      </c>
      <c r="F943" s="212">
        <f t="shared" si="85"/>
        <v>0.5300928287259</v>
      </c>
      <c r="G943" s="212">
        <f t="shared" si="86"/>
        <v>0.520118106295666</v>
      </c>
      <c r="H943" s="296" t="str">
        <f t="shared" si="84"/>
        <v>是</v>
      </c>
      <c r="I943" s="301" t="str">
        <f t="shared" si="87"/>
        <v>否</v>
      </c>
      <c r="J943" s="286" t="str">
        <f t="shared" si="88"/>
        <v>否</v>
      </c>
      <c r="K943" s="372" t="str">
        <f t="shared" si="89"/>
        <v/>
      </c>
    </row>
    <row r="944" ht="35.1" customHeight="1" spans="1:11">
      <c r="A944" s="297">
        <v>2130704</v>
      </c>
      <c r="B944" s="298" t="s">
        <v>804</v>
      </c>
      <c r="C944" s="299">
        <v>41</v>
      </c>
      <c r="D944" s="299">
        <v>41</v>
      </c>
      <c r="E944" s="300">
        <v>41</v>
      </c>
      <c r="F944" s="260">
        <f t="shared" si="85"/>
        <v>1</v>
      </c>
      <c r="G944" s="260">
        <f t="shared" si="86"/>
        <v>1</v>
      </c>
      <c r="H944" s="296" t="str">
        <f t="shared" si="84"/>
        <v>是</v>
      </c>
      <c r="I944" s="301" t="str">
        <f t="shared" si="87"/>
        <v>否</v>
      </c>
      <c r="J944" s="286" t="str">
        <f t="shared" si="88"/>
        <v>否</v>
      </c>
      <c r="K944" s="372" t="str">
        <f t="shared" si="89"/>
        <v/>
      </c>
    </row>
    <row r="945" customFormat="1" ht="35.1" customHeight="1" spans="1:11">
      <c r="A945" s="297">
        <v>2130705</v>
      </c>
      <c r="B945" s="298" t="s">
        <v>805</v>
      </c>
      <c r="C945" s="299">
        <v>8808</v>
      </c>
      <c r="D945" s="299">
        <v>12055</v>
      </c>
      <c r="E945" s="300">
        <v>10464</v>
      </c>
      <c r="F945" s="260">
        <f t="shared" si="85"/>
        <v>1.18801089918256</v>
      </c>
      <c r="G945" s="260">
        <f t="shared" si="86"/>
        <v>0.868021567814185</v>
      </c>
      <c r="H945" s="296" t="str">
        <f t="shared" si="84"/>
        <v>是</v>
      </c>
      <c r="I945" s="301" t="str">
        <f t="shared" si="87"/>
        <v>否</v>
      </c>
      <c r="J945" s="286" t="str">
        <f t="shared" si="88"/>
        <v>否</v>
      </c>
      <c r="K945" s="372" t="str">
        <f t="shared" si="89"/>
        <v/>
      </c>
    </row>
    <row r="946" customFormat="1" ht="35.1" customHeight="1" spans="1:11">
      <c r="A946" s="297">
        <v>2130706</v>
      </c>
      <c r="B946" s="298" t="s">
        <v>806</v>
      </c>
      <c r="C946" s="299">
        <v>583</v>
      </c>
      <c r="D946" s="299">
        <v>1772</v>
      </c>
      <c r="E946" s="300">
        <v>1707</v>
      </c>
      <c r="F946" s="260">
        <f t="shared" si="85"/>
        <v>2.92795883361921</v>
      </c>
      <c r="G946" s="260">
        <f t="shared" si="86"/>
        <v>0.963318284424379</v>
      </c>
      <c r="H946" s="296" t="str">
        <f t="shared" si="84"/>
        <v>是</v>
      </c>
      <c r="I946" s="301" t="str">
        <f t="shared" si="87"/>
        <v>否</v>
      </c>
      <c r="J946" s="286" t="str">
        <f t="shared" si="88"/>
        <v>否</v>
      </c>
      <c r="K946" s="372" t="str">
        <f t="shared" si="89"/>
        <v/>
      </c>
    </row>
    <row r="947" customFormat="1" ht="36" hidden="1" customHeight="1" spans="1:11">
      <c r="A947" s="297">
        <v>2130707</v>
      </c>
      <c r="B947" s="298" t="s">
        <v>807</v>
      </c>
      <c r="C947" s="299">
        <v>0</v>
      </c>
      <c r="D947" s="299"/>
      <c r="E947" s="299">
        <v>0</v>
      </c>
      <c r="F947" s="260" t="str">
        <f t="shared" si="85"/>
        <v/>
      </c>
      <c r="G947" s="260" t="str">
        <f t="shared" si="86"/>
        <v/>
      </c>
      <c r="H947" s="296" t="str">
        <f t="shared" si="84"/>
        <v>否</v>
      </c>
      <c r="I947" s="301" t="str">
        <f t="shared" si="87"/>
        <v>否</v>
      </c>
      <c r="J947" s="286" t="str">
        <f t="shared" si="88"/>
        <v>否</v>
      </c>
      <c r="K947" s="286" t="str">
        <f t="shared" si="89"/>
        <v/>
      </c>
    </row>
    <row r="948" customFormat="1" ht="35.1" customHeight="1" spans="1:11">
      <c r="A948" s="297">
        <v>2130799</v>
      </c>
      <c r="B948" s="298" t="s">
        <v>808</v>
      </c>
      <c r="C948" s="299">
        <v>235</v>
      </c>
      <c r="D948" s="299">
        <v>287</v>
      </c>
      <c r="E948" s="300">
        <v>10</v>
      </c>
      <c r="F948" s="260">
        <f t="shared" si="85"/>
        <v>0.0425531914893617</v>
      </c>
      <c r="G948" s="260">
        <f t="shared" si="86"/>
        <v>0.0348432055749129</v>
      </c>
      <c r="H948" s="296" t="str">
        <f t="shared" si="84"/>
        <v>是</v>
      </c>
      <c r="I948" s="301" t="str">
        <f t="shared" si="87"/>
        <v>否</v>
      </c>
      <c r="J948" s="286" t="str">
        <f t="shared" si="88"/>
        <v>否</v>
      </c>
      <c r="K948" s="372" t="str">
        <f t="shared" si="89"/>
        <v/>
      </c>
    </row>
    <row r="949" ht="35.1" customHeight="1" spans="1:11">
      <c r="A949" s="292">
        <v>21308</v>
      </c>
      <c r="B949" s="298" t="s">
        <v>809</v>
      </c>
      <c r="C949" s="300">
        <f>SUM(C950:C955)</f>
        <v>13093</v>
      </c>
      <c r="D949" s="300">
        <f>SUM(D950:D955)</f>
        <v>13872</v>
      </c>
      <c r="E949" s="300">
        <f>SUM(E950:E955)</f>
        <v>13713</v>
      </c>
      <c r="F949" s="260">
        <f t="shared" si="85"/>
        <v>1.04735354769724</v>
      </c>
      <c r="G949" s="260">
        <f t="shared" si="86"/>
        <v>0.988538062283737</v>
      </c>
      <c r="H949" s="296" t="str">
        <f t="shared" si="84"/>
        <v>是</v>
      </c>
      <c r="I949" s="301" t="str">
        <f t="shared" si="87"/>
        <v>是</v>
      </c>
      <c r="J949" s="286" t="str">
        <f t="shared" si="88"/>
        <v>否</v>
      </c>
      <c r="K949" s="372" t="str">
        <f t="shared" si="89"/>
        <v/>
      </c>
    </row>
    <row r="950" ht="35.1" customHeight="1" spans="1:11">
      <c r="A950" s="297">
        <v>2130801</v>
      </c>
      <c r="B950" s="298" t="s">
        <v>810</v>
      </c>
      <c r="C950" s="303">
        <v>503</v>
      </c>
      <c r="D950" s="303">
        <v>587</v>
      </c>
      <c r="E950" s="304">
        <v>374</v>
      </c>
      <c r="F950" s="212">
        <f t="shared" si="85"/>
        <v>0.743538767395626</v>
      </c>
      <c r="G950" s="212">
        <f t="shared" si="86"/>
        <v>0.637137989778535</v>
      </c>
      <c r="H950" s="296" t="str">
        <f t="shared" si="84"/>
        <v>是</v>
      </c>
      <c r="I950" s="301" t="str">
        <f t="shared" si="87"/>
        <v>否</v>
      </c>
      <c r="J950" s="286" t="str">
        <f t="shared" si="88"/>
        <v>否</v>
      </c>
      <c r="K950" s="372" t="str">
        <f t="shared" si="89"/>
        <v/>
      </c>
    </row>
    <row r="951" ht="35.1" customHeight="1" spans="1:11">
      <c r="A951" s="297">
        <v>2130802</v>
      </c>
      <c r="B951" s="298" t="s">
        <v>811</v>
      </c>
      <c r="C951" s="299">
        <v>738</v>
      </c>
      <c r="D951" s="299">
        <v>762</v>
      </c>
      <c r="E951" s="300">
        <v>877</v>
      </c>
      <c r="F951" s="260">
        <f t="shared" si="85"/>
        <v>1.18834688346883</v>
      </c>
      <c r="G951" s="260">
        <f t="shared" si="86"/>
        <v>1.1509186351706</v>
      </c>
      <c r="H951" s="296" t="str">
        <f t="shared" si="84"/>
        <v>是</v>
      </c>
      <c r="I951" s="301" t="str">
        <f t="shared" si="87"/>
        <v>否</v>
      </c>
      <c r="J951" s="286" t="str">
        <f t="shared" si="88"/>
        <v>否</v>
      </c>
      <c r="K951" s="372" t="str">
        <f t="shared" si="89"/>
        <v/>
      </c>
    </row>
    <row r="952" ht="35.1" customHeight="1" spans="1:11">
      <c r="A952" s="297">
        <v>2130803</v>
      </c>
      <c r="B952" s="298" t="s">
        <v>812</v>
      </c>
      <c r="C952" s="299">
        <v>6780</v>
      </c>
      <c r="D952" s="299">
        <v>7234</v>
      </c>
      <c r="E952" s="300">
        <v>6995</v>
      </c>
      <c r="F952" s="260">
        <f t="shared" si="85"/>
        <v>1.03171091445428</v>
      </c>
      <c r="G952" s="260">
        <f t="shared" si="86"/>
        <v>0.966961570362179</v>
      </c>
      <c r="H952" s="296" t="str">
        <f t="shared" si="84"/>
        <v>是</v>
      </c>
      <c r="I952" s="301" t="str">
        <f t="shared" si="87"/>
        <v>否</v>
      </c>
      <c r="J952" s="286" t="str">
        <f t="shared" si="88"/>
        <v>否</v>
      </c>
      <c r="K952" s="372" t="str">
        <f t="shared" si="89"/>
        <v/>
      </c>
    </row>
    <row r="953" ht="35.1" customHeight="1" spans="1:11">
      <c r="A953" s="297">
        <v>2130804</v>
      </c>
      <c r="B953" s="298" t="s">
        <v>813</v>
      </c>
      <c r="C953" s="299">
        <v>5072</v>
      </c>
      <c r="D953" s="299">
        <v>5289</v>
      </c>
      <c r="E953" s="300">
        <v>5467</v>
      </c>
      <c r="F953" s="260">
        <f t="shared" si="85"/>
        <v>1.0778785488959</v>
      </c>
      <c r="G953" s="260">
        <f t="shared" si="86"/>
        <v>1.0336547551522</v>
      </c>
      <c r="H953" s="296" t="str">
        <f t="shared" si="84"/>
        <v>是</v>
      </c>
      <c r="I953" s="301" t="str">
        <f t="shared" si="87"/>
        <v>否</v>
      </c>
      <c r="J953" s="286" t="str">
        <f t="shared" si="88"/>
        <v>否</v>
      </c>
      <c r="K953" s="372" t="str">
        <f t="shared" si="89"/>
        <v/>
      </c>
    </row>
    <row r="954" ht="36" hidden="1" customHeight="1" spans="1:11">
      <c r="A954" s="297">
        <v>2130805</v>
      </c>
      <c r="B954" s="298" t="s">
        <v>814</v>
      </c>
      <c r="C954" s="299">
        <v>0</v>
      </c>
      <c r="D954" s="299"/>
      <c r="E954" s="299">
        <v>0</v>
      </c>
      <c r="F954" s="260" t="str">
        <f t="shared" si="85"/>
        <v/>
      </c>
      <c r="G954" s="260" t="str">
        <f t="shared" si="86"/>
        <v/>
      </c>
      <c r="H954" s="296" t="str">
        <f t="shared" si="84"/>
        <v>否</v>
      </c>
      <c r="I954" s="301" t="str">
        <f t="shared" si="87"/>
        <v>否</v>
      </c>
      <c r="J954" s="286" t="str">
        <f t="shared" si="88"/>
        <v>否</v>
      </c>
      <c r="K954" s="286" t="str">
        <f t="shared" si="89"/>
        <v/>
      </c>
    </row>
    <row r="955" ht="36" hidden="1" customHeight="1" spans="1:11">
      <c r="A955" s="297">
        <v>2130899</v>
      </c>
      <c r="B955" s="298" t="s">
        <v>815</v>
      </c>
      <c r="C955" s="299">
        <v>0</v>
      </c>
      <c r="D955" s="299"/>
      <c r="E955" s="299">
        <v>0</v>
      </c>
      <c r="F955" s="260" t="str">
        <f t="shared" si="85"/>
        <v/>
      </c>
      <c r="G955" s="260" t="str">
        <f t="shared" si="86"/>
        <v/>
      </c>
      <c r="H955" s="296" t="str">
        <f t="shared" si="84"/>
        <v>否</v>
      </c>
      <c r="I955" s="301" t="str">
        <f t="shared" si="87"/>
        <v>否</v>
      </c>
      <c r="J955" s="286" t="str">
        <f t="shared" si="88"/>
        <v>否</v>
      </c>
      <c r="K955" s="286" t="str">
        <f t="shared" si="89"/>
        <v/>
      </c>
    </row>
    <row r="956" ht="36" hidden="1" customHeight="1" spans="1:11">
      <c r="A956" s="292">
        <v>21309</v>
      </c>
      <c r="B956" s="298" t="s">
        <v>816</v>
      </c>
      <c r="C956" s="300">
        <f>SUM(C957:C959)</f>
        <v>0</v>
      </c>
      <c r="D956" s="300">
        <f>SUM(D957:D959)</f>
        <v>0</v>
      </c>
      <c r="E956" s="300">
        <f>SUM(E957:E959)</f>
        <v>0</v>
      </c>
      <c r="F956" s="260" t="str">
        <f t="shared" si="85"/>
        <v/>
      </c>
      <c r="G956" s="260" t="str">
        <f t="shared" si="86"/>
        <v/>
      </c>
      <c r="H956" s="296" t="str">
        <f t="shared" ref="H956:H1019" si="90">IF(B956&lt;&gt;"",IF(SUM(C956:E956,K956)&lt;&gt;0,"是","否"),"是")</f>
        <v>否</v>
      </c>
      <c r="I956" s="301" t="str">
        <f t="shared" si="87"/>
        <v>是</v>
      </c>
      <c r="J956" s="286" t="str">
        <f t="shared" si="88"/>
        <v>否</v>
      </c>
      <c r="K956" s="286" t="str">
        <f t="shared" si="89"/>
        <v/>
      </c>
    </row>
    <row r="957" ht="36" hidden="1" customHeight="1" spans="1:11">
      <c r="A957" s="297">
        <v>2130901</v>
      </c>
      <c r="B957" s="302" t="s">
        <v>817</v>
      </c>
      <c r="C957" s="303"/>
      <c r="D957" s="303"/>
      <c r="E957" s="303"/>
      <c r="F957" s="260" t="str">
        <f t="shared" si="85"/>
        <v/>
      </c>
      <c r="G957" s="260" t="str">
        <f t="shared" si="86"/>
        <v/>
      </c>
      <c r="H957" s="296" t="str">
        <f t="shared" si="90"/>
        <v>否</v>
      </c>
      <c r="I957" s="301" t="str">
        <f t="shared" si="87"/>
        <v>否</v>
      </c>
      <c r="J957" s="286" t="str">
        <f t="shared" si="88"/>
        <v>否</v>
      </c>
      <c r="K957" s="286" t="str">
        <f t="shared" si="89"/>
        <v/>
      </c>
    </row>
    <row r="958" ht="36" hidden="1" customHeight="1" spans="1:11">
      <c r="A958" s="297">
        <v>2130902</v>
      </c>
      <c r="B958" s="302" t="s">
        <v>818</v>
      </c>
      <c r="C958" s="309"/>
      <c r="D958" s="309"/>
      <c r="E958" s="309"/>
      <c r="F958" s="260" t="str">
        <f t="shared" si="85"/>
        <v/>
      </c>
      <c r="G958" s="260" t="str">
        <f t="shared" si="86"/>
        <v/>
      </c>
      <c r="H958" s="296" t="str">
        <f t="shared" si="90"/>
        <v>否</v>
      </c>
      <c r="I958" s="301" t="str">
        <f t="shared" si="87"/>
        <v>否</v>
      </c>
      <c r="J958" s="286" t="str">
        <f t="shared" si="88"/>
        <v>否</v>
      </c>
      <c r="K958" s="286" t="str">
        <f t="shared" si="89"/>
        <v/>
      </c>
    </row>
    <row r="959" ht="36" hidden="1" customHeight="1" spans="1:11">
      <c r="A959" s="297">
        <v>2130999</v>
      </c>
      <c r="B959" s="302" t="s">
        <v>819</v>
      </c>
      <c r="C959" s="309"/>
      <c r="D959" s="309"/>
      <c r="E959" s="309"/>
      <c r="F959" s="260" t="str">
        <f t="shared" si="85"/>
        <v/>
      </c>
      <c r="G959" s="260" t="str">
        <f t="shared" si="86"/>
        <v/>
      </c>
      <c r="H959" s="296" t="str">
        <f t="shared" si="90"/>
        <v>否</v>
      </c>
      <c r="I959" s="301" t="str">
        <f t="shared" si="87"/>
        <v>否</v>
      </c>
      <c r="J959" s="286" t="str">
        <f t="shared" si="88"/>
        <v>否</v>
      </c>
      <c r="K959" s="286" t="str">
        <f t="shared" si="89"/>
        <v/>
      </c>
    </row>
    <row r="960" ht="35.1" customHeight="1" spans="1:11">
      <c r="A960" s="292">
        <v>21399</v>
      </c>
      <c r="B960" s="302" t="s">
        <v>820</v>
      </c>
      <c r="C960" s="323">
        <f>SUM(C961:C962)</f>
        <v>268</v>
      </c>
      <c r="D960" s="323">
        <f>SUM(D961:D962)</f>
        <v>297</v>
      </c>
      <c r="E960" s="323">
        <f>SUM(E961:E962)</f>
        <v>7702</v>
      </c>
      <c r="F960" s="260">
        <f t="shared" si="85"/>
        <v>28.7388059701493</v>
      </c>
      <c r="G960" s="260">
        <f t="shared" si="86"/>
        <v>25.9326599326599</v>
      </c>
      <c r="H960" s="296" t="str">
        <f t="shared" si="90"/>
        <v>是</v>
      </c>
      <c r="I960" s="301" t="str">
        <f t="shared" si="87"/>
        <v>是</v>
      </c>
      <c r="J960" s="286" t="str">
        <f t="shared" si="88"/>
        <v>否</v>
      </c>
      <c r="K960" s="372" t="str">
        <f t="shared" si="89"/>
        <v/>
      </c>
    </row>
    <row r="961" ht="36" hidden="1" customHeight="1" spans="1:11">
      <c r="A961" s="297">
        <v>2139901</v>
      </c>
      <c r="B961" s="298" t="s">
        <v>821</v>
      </c>
      <c r="C961" s="303"/>
      <c r="D961" s="303"/>
      <c r="E961" s="303"/>
      <c r="F961" s="212" t="str">
        <f t="shared" si="85"/>
        <v/>
      </c>
      <c r="G961" s="212" t="str">
        <f t="shared" si="86"/>
        <v/>
      </c>
      <c r="H961" s="296" t="str">
        <f t="shared" si="90"/>
        <v>否</v>
      </c>
      <c r="I961" s="301" t="str">
        <f t="shared" si="87"/>
        <v>否</v>
      </c>
      <c r="J961" s="286" t="str">
        <f t="shared" si="88"/>
        <v>否</v>
      </c>
      <c r="K961" s="286" t="str">
        <f t="shared" si="89"/>
        <v/>
      </c>
    </row>
    <row r="962" ht="35.1" customHeight="1" spans="1:11">
      <c r="A962" s="297">
        <v>2139999</v>
      </c>
      <c r="B962" s="298" t="s">
        <v>822</v>
      </c>
      <c r="C962" s="299">
        <v>268</v>
      </c>
      <c r="D962" s="299">
        <v>297</v>
      </c>
      <c r="E962" s="300">
        <v>7702</v>
      </c>
      <c r="F962" s="260">
        <f t="shared" si="85"/>
        <v>28.7388059701493</v>
      </c>
      <c r="G962" s="260">
        <f t="shared" si="86"/>
        <v>25.9326599326599</v>
      </c>
      <c r="H962" s="296" t="str">
        <f t="shared" si="90"/>
        <v>是</v>
      </c>
      <c r="I962" s="301" t="str">
        <f t="shared" si="87"/>
        <v>否</v>
      </c>
      <c r="J962" s="286" t="str">
        <f t="shared" si="88"/>
        <v>否</v>
      </c>
      <c r="K962" s="372" t="str">
        <f t="shared" si="89"/>
        <v/>
      </c>
    </row>
    <row r="963" ht="35.1" customHeight="1" spans="1:11">
      <c r="A963" s="292">
        <v>214</v>
      </c>
      <c r="B963" s="293" t="s">
        <v>69</v>
      </c>
      <c r="C963" s="306">
        <f>SUM(C964,C987,C997,C1007,C1012,C1019,C1024)</f>
        <v>175170</v>
      </c>
      <c r="D963" s="306">
        <f>SUM(D964,D987,D997,D1007,D1012,D1019,D1024)</f>
        <v>153518</v>
      </c>
      <c r="E963" s="306">
        <f>SUM(E964,E987,E997,E1007,E1012,E1019,E1024)</f>
        <v>129022</v>
      </c>
      <c r="F963" s="212">
        <f t="shared" si="85"/>
        <v>0.736553062739054</v>
      </c>
      <c r="G963" s="212">
        <f t="shared" si="86"/>
        <v>0.840435649239829</v>
      </c>
      <c r="H963" s="296" t="str">
        <f t="shared" si="90"/>
        <v>是</v>
      </c>
      <c r="I963" s="301" t="str">
        <f t="shared" si="87"/>
        <v>是</v>
      </c>
      <c r="J963" s="286" t="str">
        <f t="shared" si="88"/>
        <v>是</v>
      </c>
      <c r="K963" s="372">
        <f t="shared" si="89"/>
        <v>1</v>
      </c>
    </row>
    <row r="964" ht="35.1" customHeight="1" spans="1:11">
      <c r="A964" s="292">
        <v>21401</v>
      </c>
      <c r="B964" s="298" t="s">
        <v>823</v>
      </c>
      <c r="C964" s="304">
        <f>SUM(C965:C986)</f>
        <v>20287</v>
      </c>
      <c r="D964" s="304">
        <f>SUM(D965:D986)</f>
        <v>23776</v>
      </c>
      <c r="E964" s="304">
        <f>SUM(E965:E986)</f>
        <v>36576</v>
      </c>
      <c r="F964" s="260">
        <f t="shared" si="85"/>
        <v>1.80292798343767</v>
      </c>
      <c r="G964" s="260">
        <f t="shared" si="86"/>
        <v>1.53835800807537</v>
      </c>
      <c r="H964" s="296" t="str">
        <f t="shared" si="90"/>
        <v>是</v>
      </c>
      <c r="I964" s="301" t="str">
        <f t="shared" si="87"/>
        <v>是</v>
      </c>
      <c r="J964" s="286" t="str">
        <f t="shared" si="88"/>
        <v>否</v>
      </c>
      <c r="K964" s="372" t="str">
        <f t="shared" si="89"/>
        <v/>
      </c>
    </row>
    <row r="965" ht="35.1" customHeight="1" spans="1:11">
      <c r="A965" s="297">
        <v>2140101</v>
      </c>
      <c r="B965" s="298" t="s">
        <v>95</v>
      </c>
      <c r="C965" s="303">
        <v>2772</v>
      </c>
      <c r="D965" s="303">
        <v>3364</v>
      </c>
      <c r="E965" s="304">
        <v>3634</v>
      </c>
      <c r="F965" s="212">
        <f t="shared" ref="F965:F1028" si="91">IF(C965&lt;&gt;0,E965/C965,"")</f>
        <v>1.31096681096681</v>
      </c>
      <c r="G965" s="212">
        <f t="shared" ref="G965:G1028" si="92">IF(D965&lt;&gt;0,E965/D965,"")</f>
        <v>1.08026159334126</v>
      </c>
      <c r="H965" s="296" t="str">
        <f t="shared" si="90"/>
        <v>是</v>
      </c>
      <c r="I965" s="301" t="str">
        <f t="shared" si="87"/>
        <v>否</v>
      </c>
      <c r="J965" s="286" t="str">
        <f t="shared" si="88"/>
        <v>否</v>
      </c>
      <c r="K965" s="372" t="str">
        <f t="shared" si="89"/>
        <v/>
      </c>
    </row>
    <row r="966" ht="35.1" customHeight="1" spans="1:11">
      <c r="A966" s="297">
        <v>2140102</v>
      </c>
      <c r="B966" s="298" t="s">
        <v>96</v>
      </c>
      <c r="C966" s="299">
        <v>35</v>
      </c>
      <c r="D966" s="299">
        <v>41</v>
      </c>
      <c r="E966" s="300">
        <v>230</v>
      </c>
      <c r="F966" s="260">
        <f t="shared" si="91"/>
        <v>6.57142857142857</v>
      </c>
      <c r="G966" s="260">
        <f t="shared" si="92"/>
        <v>5.60975609756098</v>
      </c>
      <c r="H966" s="296" t="str">
        <f t="shared" si="90"/>
        <v>是</v>
      </c>
      <c r="I966" s="301" t="str">
        <f t="shared" ref="I966:I1029" si="93">IF(LEN(A966)&lt;=5,"是","否")</f>
        <v>否</v>
      </c>
      <c r="J966" s="286" t="str">
        <f t="shared" ref="J966:J1029" si="94">IF(LEN(A966)=3,"是","否")</f>
        <v>否</v>
      </c>
      <c r="K966" s="372" t="str">
        <f t="shared" ref="K966:K1029" si="95">IF(J966="是",1,"")</f>
        <v/>
      </c>
    </row>
    <row r="967" ht="36" hidden="1" customHeight="1" spans="1:11">
      <c r="A967" s="297">
        <v>2140103</v>
      </c>
      <c r="B967" s="298" t="s">
        <v>97</v>
      </c>
      <c r="C967" s="299">
        <v>0</v>
      </c>
      <c r="D967" s="299"/>
      <c r="E967" s="299">
        <v>0</v>
      </c>
      <c r="F967" s="260" t="str">
        <f t="shared" si="91"/>
        <v/>
      </c>
      <c r="G967" s="260" t="str">
        <f t="shared" si="92"/>
        <v/>
      </c>
      <c r="H967" s="296" t="str">
        <f t="shared" si="90"/>
        <v>否</v>
      </c>
      <c r="I967" s="301" t="str">
        <f t="shared" si="93"/>
        <v>否</v>
      </c>
      <c r="J967" s="286" t="str">
        <f t="shared" si="94"/>
        <v>否</v>
      </c>
      <c r="K967" s="286" t="str">
        <f t="shared" si="95"/>
        <v/>
      </c>
    </row>
    <row r="968" ht="35.1" customHeight="1" spans="1:11">
      <c r="A968" s="297">
        <v>2140104</v>
      </c>
      <c r="B968" s="298" t="s">
        <v>824</v>
      </c>
      <c r="C968" s="299">
        <v>3705</v>
      </c>
      <c r="D968" s="299">
        <v>4092</v>
      </c>
      <c r="E968" s="300">
        <v>11515</v>
      </c>
      <c r="F968" s="260">
        <f t="shared" si="91"/>
        <v>3.10796221322537</v>
      </c>
      <c r="G968" s="260">
        <f t="shared" si="92"/>
        <v>2.81402737047898</v>
      </c>
      <c r="H968" s="296" t="str">
        <f t="shared" si="90"/>
        <v>是</v>
      </c>
      <c r="I968" s="301" t="str">
        <f t="shared" si="93"/>
        <v>否</v>
      </c>
      <c r="J968" s="286" t="str">
        <f t="shared" si="94"/>
        <v>否</v>
      </c>
      <c r="K968" s="372" t="str">
        <f t="shared" si="95"/>
        <v/>
      </c>
    </row>
    <row r="969" ht="35.1" customHeight="1" spans="1:11">
      <c r="A969" s="297">
        <v>2140106</v>
      </c>
      <c r="B969" s="298" t="s">
        <v>825</v>
      </c>
      <c r="C969" s="299">
        <v>6559</v>
      </c>
      <c r="D969" s="299">
        <v>6722</v>
      </c>
      <c r="E969" s="300">
        <v>14462</v>
      </c>
      <c r="F969" s="260">
        <f t="shared" si="91"/>
        <v>2.20490928495197</v>
      </c>
      <c r="G969" s="260">
        <f t="shared" si="92"/>
        <v>2.15144302290985</v>
      </c>
      <c r="H969" s="296" t="str">
        <f t="shared" si="90"/>
        <v>是</v>
      </c>
      <c r="I969" s="301" t="str">
        <f t="shared" si="93"/>
        <v>否</v>
      </c>
      <c r="J969" s="286" t="str">
        <f t="shared" si="94"/>
        <v>否</v>
      </c>
      <c r="K969" s="372" t="str">
        <f t="shared" si="95"/>
        <v/>
      </c>
    </row>
    <row r="970" ht="36" hidden="1" customHeight="1" spans="1:11">
      <c r="A970" s="297">
        <v>2140109</v>
      </c>
      <c r="B970" s="298" t="s">
        <v>826</v>
      </c>
      <c r="C970" s="299">
        <v>0</v>
      </c>
      <c r="D970" s="299"/>
      <c r="E970" s="299">
        <v>0</v>
      </c>
      <c r="F970" s="260" t="str">
        <f t="shared" si="91"/>
        <v/>
      </c>
      <c r="G970" s="260" t="str">
        <f t="shared" si="92"/>
        <v/>
      </c>
      <c r="H970" s="296" t="str">
        <f t="shared" si="90"/>
        <v>否</v>
      </c>
      <c r="I970" s="301" t="str">
        <f t="shared" si="93"/>
        <v>否</v>
      </c>
      <c r="J970" s="286" t="str">
        <f t="shared" si="94"/>
        <v>否</v>
      </c>
      <c r="K970" s="286" t="str">
        <f t="shared" si="95"/>
        <v/>
      </c>
    </row>
    <row r="971" customFormat="1" ht="35.1" customHeight="1" spans="1:11">
      <c r="A971" s="297">
        <v>2140110</v>
      </c>
      <c r="B971" s="298" t="s">
        <v>827</v>
      </c>
      <c r="C971" s="299">
        <v>2</v>
      </c>
      <c r="D971" s="299">
        <v>2</v>
      </c>
      <c r="E971" s="300">
        <v>2</v>
      </c>
      <c r="F971" s="260">
        <f t="shared" si="91"/>
        <v>1</v>
      </c>
      <c r="G971" s="260">
        <f t="shared" si="92"/>
        <v>1</v>
      </c>
      <c r="H971" s="296" t="str">
        <f t="shared" si="90"/>
        <v>是</v>
      </c>
      <c r="I971" s="301" t="str">
        <f t="shared" si="93"/>
        <v>否</v>
      </c>
      <c r="J971" s="286" t="str">
        <f t="shared" si="94"/>
        <v>否</v>
      </c>
      <c r="K971" s="372" t="str">
        <f t="shared" si="95"/>
        <v/>
      </c>
    </row>
    <row r="972" ht="36" hidden="1" customHeight="1" spans="1:11">
      <c r="A972" s="297">
        <v>2140111</v>
      </c>
      <c r="B972" s="298" t="s">
        <v>828</v>
      </c>
      <c r="C972" s="299">
        <v>0</v>
      </c>
      <c r="D972" s="299"/>
      <c r="E972" s="299">
        <v>0</v>
      </c>
      <c r="F972" s="260" t="str">
        <f t="shared" si="91"/>
        <v/>
      </c>
      <c r="G972" s="260" t="str">
        <f t="shared" si="92"/>
        <v/>
      </c>
      <c r="H972" s="296" t="str">
        <f t="shared" si="90"/>
        <v>否</v>
      </c>
      <c r="I972" s="301" t="str">
        <f t="shared" si="93"/>
        <v>否</v>
      </c>
      <c r="J972" s="286" t="str">
        <f t="shared" si="94"/>
        <v>否</v>
      </c>
      <c r="K972" s="286" t="str">
        <f t="shared" si="95"/>
        <v/>
      </c>
    </row>
    <row r="973" customFormat="1" ht="35.1" customHeight="1" spans="1:11">
      <c r="A973" s="297">
        <v>2140112</v>
      </c>
      <c r="B973" s="298" t="s">
        <v>829</v>
      </c>
      <c r="C973" s="299">
        <v>55</v>
      </c>
      <c r="D973" s="299">
        <v>55</v>
      </c>
      <c r="E973" s="300">
        <v>3435</v>
      </c>
      <c r="F973" s="260">
        <f t="shared" si="91"/>
        <v>62.4545454545455</v>
      </c>
      <c r="G973" s="260">
        <f t="shared" si="92"/>
        <v>62.4545454545455</v>
      </c>
      <c r="H973" s="296" t="str">
        <f t="shared" si="90"/>
        <v>是</v>
      </c>
      <c r="I973" s="301" t="str">
        <f t="shared" si="93"/>
        <v>否</v>
      </c>
      <c r="J973" s="286" t="str">
        <f t="shared" si="94"/>
        <v>否</v>
      </c>
      <c r="K973" s="372" t="str">
        <f t="shared" si="95"/>
        <v/>
      </c>
    </row>
    <row r="974" customFormat="1" ht="36" hidden="1" customHeight="1" spans="1:11">
      <c r="A974" s="297">
        <v>2140114</v>
      </c>
      <c r="B974" s="298" t="s">
        <v>830</v>
      </c>
      <c r="C974" s="299">
        <v>0</v>
      </c>
      <c r="D974" s="299"/>
      <c r="E974" s="299"/>
      <c r="F974" s="260" t="str">
        <f t="shared" si="91"/>
        <v/>
      </c>
      <c r="G974" s="260" t="str">
        <f t="shared" si="92"/>
        <v/>
      </c>
      <c r="H974" s="296" t="str">
        <f t="shared" si="90"/>
        <v>否</v>
      </c>
      <c r="I974" s="301" t="str">
        <f t="shared" si="93"/>
        <v>否</v>
      </c>
      <c r="J974" s="286" t="str">
        <f t="shared" si="94"/>
        <v>否</v>
      </c>
      <c r="K974" s="286" t="str">
        <f t="shared" si="95"/>
        <v/>
      </c>
    </row>
    <row r="975" ht="35.1" customHeight="1" spans="1:11">
      <c r="A975" s="297">
        <v>2140122</v>
      </c>
      <c r="B975" s="298" t="s">
        <v>831</v>
      </c>
      <c r="C975" s="299">
        <v>60</v>
      </c>
      <c r="D975" s="299">
        <v>70</v>
      </c>
      <c r="E975" s="300"/>
      <c r="F975" s="260">
        <f t="shared" si="91"/>
        <v>0</v>
      </c>
      <c r="G975" s="260">
        <f t="shared" si="92"/>
        <v>0</v>
      </c>
      <c r="H975" s="296" t="str">
        <f t="shared" si="90"/>
        <v>是</v>
      </c>
      <c r="I975" s="301" t="str">
        <f t="shared" si="93"/>
        <v>否</v>
      </c>
      <c r="J975" s="286" t="str">
        <f t="shared" si="94"/>
        <v>否</v>
      </c>
      <c r="K975" s="372" t="str">
        <f t="shared" si="95"/>
        <v/>
      </c>
    </row>
    <row r="976" customFormat="1" ht="35.1" customHeight="1" spans="1:11">
      <c r="A976" s="297">
        <v>2140123</v>
      </c>
      <c r="B976" s="298" t="s">
        <v>832</v>
      </c>
      <c r="C976" s="299">
        <v>0</v>
      </c>
      <c r="D976" s="299"/>
      <c r="E976" s="300">
        <v>20</v>
      </c>
      <c r="F976" s="260" t="str">
        <f t="shared" si="91"/>
        <v/>
      </c>
      <c r="G976" s="260" t="str">
        <f t="shared" si="92"/>
        <v/>
      </c>
      <c r="H976" s="296" t="str">
        <f t="shared" si="90"/>
        <v>是</v>
      </c>
      <c r="I976" s="301" t="str">
        <f t="shared" si="93"/>
        <v>否</v>
      </c>
      <c r="J976" s="286" t="str">
        <f t="shared" si="94"/>
        <v>否</v>
      </c>
      <c r="K976" s="372" t="str">
        <f t="shared" si="95"/>
        <v/>
      </c>
    </row>
    <row r="977" ht="36" hidden="1" customHeight="1" spans="1:11">
      <c r="A977" s="297">
        <v>2140127</v>
      </c>
      <c r="B977" s="298" t="s">
        <v>833</v>
      </c>
      <c r="C977" s="299">
        <v>0</v>
      </c>
      <c r="D977" s="299"/>
      <c r="E977" s="299"/>
      <c r="F977" s="260" t="str">
        <f t="shared" si="91"/>
        <v/>
      </c>
      <c r="G977" s="260" t="str">
        <f t="shared" si="92"/>
        <v/>
      </c>
      <c r="H977" s="296" t="str">
        <f t="shared" si="90"/>
        <v>否</v>
      </c>
      <c r="I977" s="301" t="str">
        <f t="shared" si="93"/>
        <v>否</v>
      </c>
      <c r="J977" s="286" t="str">
        <f t="shared" si="94"/>
        <v>否</v>
      </c>
      <c r="K977" s="286" t="str">
        <f t="shared" si="95"/>
        <v/>
      </c>
    </row>
    <row r="978" customFormat="1" ht="36" hidden="1" customHeight="1" spans="1:11">
      <c r="A978" s="297">
        <v>2140128</v>
      </c>
      <c r="B978" s="302" t="s">
        <v>834</v>
      </c>
      <c r="C978" s="299">
        <v>0</v>
      </c>
      <c r="D978" s="299"/>
      <c r="E978" s="299"/>
      <c r="F978" s="260" t="str">
        <f t="shared" si="91"/>
        <v/>
      </c>
      <c r="G978" s="260" t="str">
        <f t="shared" si="92"/>
        <v/>
      </c>
      <c r="H978" s="296" t="str">
        <f t="shared" si="90"/>
        <v>否</v>
      </c>
      <c r="I978" s="301" t="str">
        <f t="shared" si="93"/>
        <v>否</v>
      </c>
      <c r="J978" s="286" t="str">
        <f t="shared" si="94"/>
        <v>否</v>
      </c>
      <c r="K978" s="286" t="str">
        <f t="shared" si="95"/>
        <v/>
      </c>
    </row>
    <row r="979" ht="36" hidden="1" customHeight="1" spans="1:11">
      <c r="A979" s="297">
        <v>2140129</v>
      </c>
      <c r="B979" s="302" t="s">
        <v>835</v>
      </c>
      <c r="C979" s="299">
        <v>0</v>
      </c>
      <c r="D979" s="299"/>
      <c r="E979" s="299"/>
      <c r="F979" s="260" t="str">
        <f t="shared" si="91"/>
        <v/>
      </c>
      <c r="G979" s="260" t="str">
        <f t="shared" si="92"/>
        <v/>
      </c>
      <c r="H979" s="296" t="str">
        <f t="shared" si="90"/>
        <v>否</v>
      </c>
      <c r="I979" s="301" t="str">
        <f t="shared" si="93"/>
        <v>否</v>
      </c>
      <c r="J979" s="286" t="str">
        <f t="shared" si="94"/>
        <v>否</v>
      </c>
      <c r="K979" s="286" t="str">
        <f t="shared" si="95"/>
        <v/>
      </c>
    </row>
    <row r="980" ht="36" hidden="1" customHeight="1" spans="1:11">
      <c r="A980" s="297">
        <v>2140130</v>
      </c>
      <c r="B980" s="298" t="s">
        <v>836</v>
      </c>
      <c r="C980" s="299">
        <v>0</v>
      </c>
      <c r="D980" s="299"/>
      <c r="E980" s="299"/>
      <c r="F980" s="260" t="str">
        <f t="shared" si="91"/>
        <v/>
      </c>
      <c r="G980" s="260" t="str">
        <f t="shared" si="92"/>
        <v/>
      </c>
      <c r="H980" s="296" t="str">
        <f t="shared" si="90"/>
        <v>否</v>
      </c>
      <c r="I980" s="301" t="str">
        <f t="shared" si="93"/>
        <v>否</v>
      </c>
      <c r="J980" s="286" t="str">
        <f t="shared" si="94"/>
        <v>否</v>
      </c>
      <c r="K980" s="286" t="str">
        <f t="shared" si="95"/>
        <v/>
      </c>
    </row>
    <row r="981" ht="36" hidden="1" customHeight="1" spans="1:11">
      <c r="A981" s="297">
        <v>2140131</v>
      </c>
      <c r="B981" s="302" t="s">
        <v>837</v>
      </c>
      <c r="C981" s="299">
        <v>0</v>
      </c>
      <c r="D981" s="299"/>
      <c r="E981" s="299"/>
      <c r="F981" s="260" t="str">
        <f t="shared" si="91"/>
        <v/>
      </c>
      <c r="G981" s="260" t="str">
        <f t="shared" si="92"/>
        <v/>
      </c>
      <c r="H981" s="296" t="str">
        <f t="shared" si="90"/>
        <v>否</v>
      </c>
      <c r="I981" s="301" t="str">
        <f t="shared" si="93"/>
        <v>否</v>
      </c>
      <c r="J981" s="286" t="str">
        <f t="shared" si="94"/>
        <v>否</v>
      </c>
      <c r="K981" s="286" t="str">
        <f t="shared" si="95"/>
        <v/>
      </c>
    </row>
    <row r="982" ht="36" hidden="1" customHeight="1" spans="1:11">
      <c r="A982" s="297">
        <v>2140133</v>
      </c>
      <c r="B982" s="298" t="s">
        <v>838</v>
      </c>
      <c r="C982" s="299">
        <v>0</v>
      </c>
      <c r="D982" s="299"/>
      <c r="E982" s="299"/>
      <c r="F982" s="260" t="str">
        <f t="shared" si="91"/>
        <v/>
      </c>
      <c r="G982" s="260" t="str">
        <f t="shared" si="92"/>
        <v/>
      </c>
      <c r="H982" s="296" t="str">
        <f t="shared" si="90"/>
        <v>否</v>
      </c>
      <c r="I982" s="301" t="str">
        <f t="shared" si="93"/>
        <v>否</v>
      </c>
      <c r="J982" s="286" t="str">
        <f t="shared" si="94"/>
        <v>否</v>
      </c>
      <c r="K982" s="286" t="str">
        <f t="shared" si="95"/>
        <v/>
      </c>
    </row>
    <row r="983" ht="35.1" customHeight="1" spans="1:11">
      <c r="A983" s="297">
        <v>2140136</v>
      </c>
      <c r="B983" s="302" t="s">
        <v>839</v>
      </c>
      <c r="C983" s="299">
        <v>2</v>
      </c>
      <c r="D983" s="299">
        <v>2</v>
      </c>
      <c r="E983" s="300">
        <v>2</v>
      </c>
      <c r="F983" s="260">
        <f t="shared" si="91"/>
        <v>1</v>
      </c>
      <c r="G983" s="260">
        <f t="shared" si="92"/>
        <v>1</v>
      </c>
      <c r="H983" s="296" t="str">
        <f t="shared" si="90"/>
        <v>是</v>
      </c>
      <c r="I983" s="301" t="str">
        <f t="shared" si="93"/>
        <v>否</v>
      </c>
      <c r="J983" s="286" t="str">
        <f t="shared" si="94"/>
        <v>否</v>
      </c>
      <c r="K983" s="372" t="str">
        <f t="shared" si="95"/>
        <v/>
      </c>
    </row>
    <row r="984" ht="35.1" customHeight="1" spans="1:11">
      <c r="A984" s="297">
        <v>2140138</v>
      </c>
      <c r="B984" s="298" t="s">
        <v>840</v>
      </c>
      <c r="C984" s="299">
        <v>6667</v>
      </c>
      <c r="D984" s="299">
        <v>8286</v>
      </c>
      <c r="E984" s="300">
        <v>3086</v>
      </c>
      <c r="F984" s="373">
        <f t="shared" si="91"/>
        <v>0.462876856157192</v>
      </c>
      <c r="G984" s="260">
        <f t="shared" si="92"/>
        <v>0.372435433260922</v>
      </c>
      <c r="H984" s="296" t="str">
        <f t="shared" si="90"/>
        <v>是</v>
      </c>
      <c r="I984" s="301" t="str">
        <f t="shared" si="93"/>
        <v>否</v>
      </c>
      <c r="J984" s="286" t="str">
        <f t="shared" si="94"/>
        <v>否</v>
      </c>
      <c r="K984" s="372" t="str">
        <f t="shared" si="95"/>
        <v/>
      </c>
    </row>
    <row r="985" ht="36" hidden="1" customHeight="1" spans="1:11">
      <c r="A985" s="297">
        <v>2140139</v>
      </c>
      <c r="B985" s="298" t="s">
        <v>841</v>
      </c>
      <c r="C985" s="299">
        <v>0</v>
      </c>
      <c r="D985" s="299"/>
      <c r="E985" s="299"/>
      <c r="F985" s="260" t="str">
        <f t="shared" si="91"/>
        <v/>
      </c>
      <c r="G985" s="260" t="str">
        <f t="shared" si="92"/>
        <v/>
      </c>
      <c r="H985" s="296" t="str">
        <f t="shared" si="90"/>
        <v>否</v>
      </c>
      <c r="I985" s="301" t="str">
        <f t="shared" si="93"/>
        <v>否</v>
      </c>
      <c r="J985" s="286" t="str">
        <f t="shared" si="94"/>
        <v>否</v>
      </c>
      <c r="K985" s="286" t="str">
        <f t="shared" si="95"/>
        <v/>
      </c>
    </row>
    <row r="986" customFormat="1" ht="35.1" customHeight="1" spans="1:11">
      <c r="A986" s="297">
        <v>2140199</v>
      </c>
      <c r="B986" s="298" t="s">
        <v>842</v>
      </c>
      <c r="C986" s="299">
        <v>430</v>
      </c>
      <c r="D986" s="299">
        <v>1142</v>
      </c>
      <c r="E986" s="300">
        <v>190</v>
      </c>
      <c r="F986" s="373">
        <f t="shared" si="91"/>
        <v>0.441860465116279</v>
      </c>
      <c r="G986" s="260">
        <f t="shared" si="92"/>
        <v>0.166374781085814</v>
      </c>
      <c r="H986" s="296" t="str">
        <f t="shared" si="90"/>
        <v>是</v>
      </c>
      <c r="I986" s="301" t="str">
        <f t="shared" si="93"/>
        <v>否</v>
      </c>
      <c r="J986" s="286" t="str">
        <f t="shared" si="94"/>
        <v>否</v>
      </c>
      <c r="K986" s="372" t="str">
        <f t="shared" si="95"/>
        <v/>
      </c>
    </row>
    <row r="987" ht="35.1" customHeight="1" spans="1:11">
      <c r="A987" s="292">
        <v>21402</v>
      </c>
      <c r="B987" s="298" t="s">
        <v>843</v>
      </c>
      <c r="C987" s="300">
        <f>SUM(C988:C996)</f>
        <v>0</v>
      </c>
      <c r="D987" s="300">
        <f>SUM(D988:D996)</f>
        <v>0</v>
      </c>
      <c r="E987" s="300">
        <f>SUM(E988:E996)</f>
        <v>870</v>
      </c>
      <c r="F987" s="260" t="str">
        <f t="shared" si="91"/>
        <v/>
      </c>
      <c r="G987" s="260" t="str">
        <f t="shared" si="92"/>
        <v/>
      </c>
      <c r="H987" s="296" t="str">
        <f t="shared" si="90"/>
        <v>是</v>
      </c>
      <c r="I987" s="301" t="str">
        <f t="shared" si="93"/>
        <v>是</v>
      </c>
      <c r="J987" s="286" t="str">
        <f t="shared" si="94"/>
        <v>否</v>
      </c>
      <c r="K987" s="372" t="str">
        <f t="shared" si="95"/>
        <v/>
      </c>
    </row>
    <row r="988" ht="36" hidden="1" customHeight="1" spans="1:11">
      <c r="A988" s="297">
        <v>2140201</v>
      </c>
      <c r="B988" s="298" t="s">
        <v>95</v>
      </c>
      <c r="C988" s="303"/>
      <c r="D988" s="303"/>
      <c r="E988" s="303"/>
      <c r="F988" s="212" t="str">
        <f t="shared" si="91"/>
        <v/>
      </c>
      <c r="G988" s="212" t="str">
        <f t="shared" si="92"/>
        <v/>
      </c>
      <c r="H988" s="296" t="str">
        <f t="shared" si="90"/>
        <v>否</v>
      </c>
      <c r="I988" s="301" t="str">
        <f t="shared" si="93"/>
        <v>否</v>
      </c>
      <c r="J988" s="286" t="str">
        <f t="shared" si="94"/>
        <v>否</v>
      </c>
      <c r="K988" s="286" t="str">
        <f t="shared" si="95"/>
        <v/>
      </c>
    </row>
    <row r="989" ht="36" hidden="1" customHeight="1" spans="1:11">
      <c r="A989" s="297">
        <v>2140202</v>
      </c>
      <c r="B989" s="298" t="s">
        <v>96</v>
      </c>
      <c r="C989" s="299"/>
      <c r="D989" s="299"/>
      <c r="E989" s="299"/>
      <c r="F989" s="260" t="str">
        <f t="shared" si="91"/>
        <v/>
      </c>
      <c r="G989" s="260" t="str">
        <f t="shared" si="92"/>
        <v/>
      </c>
      <c r="H989" s="296" t="str">
        <f t="shared" si="90"/>
        <v>否</v>
      </c>
      <c r="I989" s="301" t="str">
        <f t="shared" si="93"/>
        <v>否</v>
      </c>
      <c r="J989" s="286" t="str">
        <f t="shared" si="94"/>
        <v>否</v>
      </c>
      <c r="K989" s="286" t="str">
        <f t="shared" si="95"/>
        <v/>
      </c>
    </row>
    <row r="990" customFormat="1" ht="36" hidden="1" customHeight="1" spans="1:11">
      <c r="A990" s="297">
        <v>2140203</v>
      </c>
      <c r="B990" s="298" t="s">
        <v>97</v>
      </c>
      <c r="C990" s="299"/>
      <c r="D990" s="299"/>
      <c r="E990" s="299"/>
      <c r="F990" s="260" t="str">
        <f t="shared" si="91"/>
        <v/>
      </c>
      <c r="G990" s="260" t="str">
        <f t="shared" si="92"/>
        <v/>
      </c>
      <c r="H990" s="296" t="str">
        <f t="shared" si="90"/>
        <v>否</v>
      </c>
      <c r="I990" s="301" t="str">
        <f t="shared" si="93"/>
        <v>否</v>
      </c>
      <c r="J990" s="286" t="str">
        <f t="shared" si="94"/>
        <v>否</v>
      </c>
      <c r="K990" s="286" t="str">
        <f t="shared" si="95"/>
        <v/>
      </c>
    </row>
    <row r="991" customFormat="1" ht="35.1" customHeight="1" spans="1:11">
      <c r="A991" s="297">
        <v>2140204</v>
      </c>
      <c r="B991" s="302" t="s">
        <v>844</v>
      </c>
      <c r="C991" s="299"/>
      <c r="D991" s="299"/>
      <c r="E991" s="300">
        <v>870</v>
      </c>
      <c r="F991" s="260" t="str">
        <f t="shared" si="91"/>
        <v/>
      </c>
      <c r="G991" s="260" t="str">
        <f t="shared" si="92"/>
        <v/>
      </c>
      <c r="H991" s="296" t="str">
        <f t="shared" si="90"/>
        <v>是</v>
      </c>
      <c r="I991" s="301" t="str">
        <f t="shared" si="93"/>
        <v>否</v>
      </c>
      <c r="J991" s="286" t="str">
        <f t="shared" si="94"/>
        <v>否</v>
      </c>
      <c r="K991" s="372" t="str">
        <f t="shared" si="95"/>
        <v/>
      </c>
    </row>
    <row r="992" ht="36" hidden="1" customHeight="1" spans="1:11">
      <c r="A992" s="297">
        <v>2140205</v>
      </c>
      <c r="B992" s="298" t="s">
        <v>845</v>
      </c>
      <c r="C992" s="299"/>
      <c r="D992" s="299"/>
      <c r="E992" s="299"/>
      <c r="F992" s="260" t="str">
        <f t="shared" si="91"/>
        <v/>
      </c>
      <c r="G992" s="260" t="str">
        <f t="shared" si="92"/>
        <v/>
      </c>
      <c r="H992" s="296" t="str">
        <f t="shared" si="90"/>
        <v>否</v>
      </c>
      <c r="I992" s="301" t="str">
        <f t="shared" si="93"/>
        <v>否</v>
      </c>
      <c r="J992" s="286" t="str">
        <f t="shared" si="94"/>
        <v>否</v>
      </c>
      <c r="K992" s="286" t="str">
        <f t="shared" si="95"/>
        <v/>
      </c>
    </row>
    <row r="993" ht="36" hidden="1" customHeight="1" spans="1:11">
      <c r="A993" s="297">
        <v>2140206</v>
      </c>
      <c r="B993" s="298" t="s">
        <v>846</v>
      </c>
      <c r="C993" s="299"/>
      <c r="D993" s="299"/>
      <c r="E993" s="299"/>
      <c r="F993" s="260" t="str">
        <f t="shared" si="91"/>
        <v/>
      </c>
      <c r="G993" s="260" t="str">
        <f t="shared" si="92"/>
        <v/>
      </c>
      <c r="H993" s="296" t="str">
        <f t="shared" si="90"/>
        <v>否</v>
      </c>
      <c r="I993" s="301" t="str">
        <f t="shared" si="93"/>
        <v>否</v>
      </c>
      <c r="J993" s="286" t="str">
        <f t="shared" si="94"/>
        <v>否</v>
      </c>
      <c r="K993" s="286" t="str">
        <f t="shared" si="95"/>
        <v/>
      </c>
    </row>
    <row r="994" ht="36" hidden="1" customHeight="1" spans="1:11">
      <c r="A994" s="297">
        <v>2140207</v>
      </c>
      <c r="B994" s="298" t="s">
        <v>847</v>
      </c>
      <c r="C994" s="299"/>
      <c r="D994" s="299"/>
      <c r="E994" s="299"/>
      <c r="F994" s="260" t="str">
        <f t="shared" si="91"/>
        <v/>
      </c>
      <c r="G994" s="260" t="str">
        <f t="shared" si="92"/>
        <v/>
      </c>
      <c r="H994" s="296" t="str">
        <f t="shared" si="90"/>
        <v>否</v>
      </c>
      <c r="I994" s="301" t="str">
        <f t="shared" si="93"/>
        <v>否</v>
      </c>
      <c r="J994" s="286" t="str">
        <f t="shared" si="94"/>
        <v>否</v>
      </c>
      <c r="K994" s="286" t="str">
        <f t="shared" si="95"/>
        <v/>
      </c>
    </row>
    <row r="995" ht="36" hidden="1" customHeight="1" spans="1:11">
      <c r="A995" s="297">
        <v>2140208</v>
      </c>
      <c r="B995" s="302" t="s">
        <v>848</v>
      </c>
      <c r="C995" s="299"/>
      <c r="D995" s="299"/>
      <c r="E995" s="299"/>
      <c r="F995" s="260" t="str">
        <f t="shared" si="91"/>
        <v/>
      </c>
      <c r="G995" s="260" t="str">
        <f t="shared" si="92"/>
        <v/>
      </c>
      <c r="H995" s="296" t="str">
        <f t="shared" si="90"/>
        <v>否</v>
      </c>
      <c r="I995" s="301" t="str">
        <f t="shared" si="93"/>
        <v>否</v>
      </c>
      <c r="J995" s="286" t="str">
        <f t="shared" si="94"/>
        <v>否</v>
      </c>
      <c r="K995" s="286" t="str">
        <f t="shared" si="95"/>
        <v/>
      </c>
    </row>
    <row r="996" customFormat="1" ht="36" hidden="1" customHeight="1" spans="1:11">
      <c r="A996" s="297">
        <v>2140299</v>
      </c>
      <c r="B996" s="302" t="s">
        <v>849</v>
      </c>
      <c r="C996" s="299"/>
      <c r="D996" s="299"/>
      <c r="E996" s="299"/>
      <c r="F996" s="260" t="str">
        <f t="shared" si="91"/>
        <v/>
      </c>
      <c r="G996" s="260" t="str">
        <f t="shared" si="92"/>
        <v/>
      </c>
      <c r="H996" s="296" t="str">
        <f t="shared" si="90"/>
        <v>否</v>
      </c>
      <c r="I996" s="301" t="str">
        <f t="shared" si="93"/>
        <v>否</v>
      </c>
      <c r="J996" s="286" t="str">
        <f t="shared" si="94"/>
        <v>否</v>
      </c>
      <c r="K996" s="286" t="str">
        <f t="shared" si="95"/>
        <v/>
      </c>
    </row>
    <row r="997" ht="35.1" customHeight="1" spans="1:11">
      <c r="A997" s="292">
        <v>21403</v>
      </c>
      <c r="B997" s="298" t="s">
        <v>850</v>
      </c>
      <c r="C997" s="300">
        <f>SUM(C998:C1006)</f>
        <v>300</v>
      </c>
      <c r="D997" s="300">
        <f>SUM(D998:D1006)</f>
        <v>450</v>
      </c>
      <c r="E997" s="300">
        <f>SUM(E998:E1006)</f>
        <v>55</v>
      </c>
      <c r="F997" s="260">
        <f t="shared" si="91"/>
        <v>0.183333333333333</v>
      </c>
      <c r="G997" s="260">
        <f t="shared" si="92"/>
        <v>0.122222222222222</v>
      </c>
      <c r="H997" s="296" t="str">
        <f t="shared" si="90"/>
        <v>是</v>
      </c>
      <c r="I997" s="301" t="str">
        <f t="shared" si="93"/>
        <v>是</v>
      </c>
      <c r="J997" s="286" t="str">
        <f t="shared" si="94"/>
        <v>否</v>
      </c>
      <c r="K997" s="372" t="str">
        <f t="shared" si="95"/>
        <v/>
      </c>
    </row>
    <row r="998" customFormat="1" ht="36" hidden="1" customHeight="1" spans="1:11">
      <c r="A998" s="297">
        <v>2140301</v>
      </c>
      <c r="B998" s="298" t="s">
        <v>95</v>
      </c>
      <c r="C998" s="303"/>
      <c r="D998" s="303"/>
      <c r="E998" s="303"/>
      <c r="F998" s="212" t="str">
        <f t="shared" si="91"/>
        <v/>
      </c>
      <c r="G998" s="212" t="str">
        <f t="shared" si="92"/>
        <v/>
      </c>
      <c r="H998" s="296" t="str">
        <f t="shared" si="90"/>
        <v>否</v>
      </c>
      <c r="I998" s="301" t="str">
        <f t="shared" si="93"/>
        <v>否</v>
      </c>
      <c r="J998" s="286" t="str">
        <f t="shared" si="94"/>
        <v>否</v>
      </c>
      <c r="K998" s="286" t="str">
        <f t="shared" si="95"/>
        <v/>
      </c>
    </row>
    <row r="999" customFormat="1" ht="36" hidden="1" customHeight="1" spans="1:11">
      <c r="A999" s="297">
        <v>2140302</v>
      </c>
      <c r="B999" s="298" t="s">
        <v>96</v>
      </c>
      <c r="C999" s="299"/>
      <c r="D999" s="299"/>
      <c r="E999" s="299"/>
      <c r="F999" s="260" t="str">
        <f t="shared" si="91"/>
        <v/>
      </c>
      <c r="G999" s="260" t="str">
        <f t="shared" si="92"/>
        <v/>
      </c>
      <c r="H999" s="296" t="str">
        <f t="shared" si="90"/>
        <v>否</v>
      </c>
      <c r="I999" s="301" t="str">
        <f t="shared" si="93"/>
        <v>否</v>
      </c>
      <c r="J999" s="286" t="str">
        <f t="shared" si="94"/>
        <v>否</v>
      </c>
      <c r="K999" s="286" t="str">
        <f t="shared" si="95"/>
        <v/>
      </c>
    </row>
    <row r="1000" ht="36" hidden="1" customHeight="1" spans="1:11">
      <c r="A1000" s="297">
        <v>2140303</v>
      </c>
      <c r="B1000" s="298" t="s">
        <v>97</v>
      </c>
      <c r="C1000" s="299"/>
      <c r="D1000" s="299"/>
      <c r="E1000" s="299"/>
      <c r="F1000" s="260" t="str">
        <f t="shared" si="91"/>
        <v/>
      </c>
      <c r="G1000" s="260" t="str">
        <f t="shared" si="92"/>
        <v/>
      </c>
      <c r="H1000" s="296" t="str">
        <f t="shared" si="90"/>
        <v>否</v>
      </c>
      <c r="I1000" s="301" t="str">
        <f t="shared" si="93"/>
        <v>否</v>
      </c>
      <c r="J1000" s="286" t="str">
        <f t="shared" si="94"/>
        <v>否</v>
      </c>
      <c r="K1000" s="286" t="str">
        <f t="shared" si="95"/>
        <v/>
      </c>
    </row>
    <row r="1001" customFormat="1" ht="35.1" customHeight="1" spans="1:11">
      <c r="A1001" s="297">
        <v>2140304</v>
      </c>
      <c r="B1001" s="302" t="s">
        <v>851</v>
      </c>
      <c r="C1001" s="299">
        <v>210</v>
      </c>
      <c r="D1001" s="299">
        <v>360</v>
      </c>
      <c r="E1001" s="300">
        <v>5</v>
      </c>
      <c r="F1001" s="260">
        <f t="shared" si="91"/>
        <v>0.0238095238095238</v>
      </c>
      <c r="G1001" s="260">
        <f t="shared" si="92"/>
        <v>0.0138888888888889</v>
      </c>
      <c r="H1001" s="296" t="str">
        <f t="shared" si="90"/>
        <v>是</v>
      </c>
      <c r="I1001" s="301" t="str">
        <f t="shared" si="93"/>
        <v>否</v>
      </c>
      <c r="J1001" s="286" t="str">
        <f t="shared" si="94"/>
        <v>否</v>
      </c>
      <c r="K1001" s="372" t="str">
        <f t="shared" si="95"/>
        <v/>
      </c>
    </row>
    <row r="1002" ht="36" hidden="1" customHeight="1" spans="1:11">
      <c r="A1002" s="297">
        <v>2140305</v>
      </c>
      <c r="B1002" s="298" t="s">
        <v>852</v>
      </c>
      <c r="C1002" s="299"/>
      <c r="D1002" s="299"/>
      <c r="E1002" s="299"/>
      <c r="F1002" s="260" t="str">
        <f t="shared" si="91"/>
        <v/>
      </c>
      <c r="G1002" s="260" t="str">
        <f t="shared" si="92"/>
        <v/>
      </c>
      <c r="H1002" s="296" t="str">
        <f t="shared" si="90"/>
        <v>否</v>
      </c>
      <c r="I1002" s="301" t="str">
        <f t="shared" si="93"/>
        <v>否</v>
      </c>
      <c r="J1002" s="286" t="str">
        <f t="shared" si="94"/>
        <v>否</v>
      </c>
      <c r="K1002" s="286" t="str">
        <f t="shared" si="95"/>
        <v/>
      </c>
    </row>
    <row r="1003" ht="36" hidden="1" customHeight="1" spans="1:11">
      <c r="A1003" s="297">
        <v>2140306</v>
      </c>
      <c r="B1003" s="302" t="s">
        <v>853</v>
      </c>
      <c r="C1003" s="299"/>
      <c r="D1003" s="299"/>
      <c r="E1003" s="299"/>
      <c r="F1003" s="260" t="str">
        <f t="shared" si="91"/>
        <v/>
      </c>
      <c r="G1003" s="260" t="str">
        <f t="shared" si="92"/>
        <v/>
      </c>
      <c r="H1003" s="296" t="str">
        <f t="shared" si="90"/>
        <v>否</v>
      </c>
      <c r="I1003" s="301" t="str">
        <f t="shared" si="93"/>
        <v>否</v>
      </c>
      <c r="J1003" s="286" t="str">
        <f t="shared" si="94"/>
        <v>否</v>
      </c>
      <c r="K1003" s="286" t="str">
        <f t="shared" si="95"/>
        <v/>
      </c>
    </row>
    <row r="1004" ht="36" hidden="1" customHeight="1" spans="1:11">
      <c r="A1004" s="297">
        <v>2140307</v>
      </c>
      <c r="B1004" s="302" t="s">
        <v>854</v>
      </c>
      <c r="C1004" s="299"/>
      <c r="D1004" s="299"/>
      <c r="E1004" s="299"/>
      <c r="F1004" s="260" t="str">
        <f t="shared" si="91"/>
        <v/>
      </c>
      <c r="G1004" s="260" t="str">
        <f t="shared" si="92"/>
        <v/>
      </c>
      <c r="H1004" s="296" t="str">
        <f t="shared" si="90"/>
        <v>否</v>
      </c>
      <c r="I1004" s="301" t="str">
        <f t="shared" si="93"/>
        <v>否</v>
      </c>
      <c r="J1004" s="286" t="str">
        <f t="shared" si="94"/>
        <v>否</v>
      </c>
      <c r="K1004" s="286" t="str">
        <f t="shared" si="95"/>
        <v/>
      </c>
    </row>
    <row r="1005" ht="36" hidden="1" customHeight="1" spans="1:11">
      <c r="A1005" s="297">
        <v>2140308</v>
      </c>
      <c r="B1005" s="298" t="s">
        <v>855</v>
      </c>
      <c r="C1005" s="299"/>
      <c r="D1005" s="299"/>
      <c r="E1005" s="299"/>
      <c r="F1005" s="260" t="str">
        <f t="shared" si="91"/>
        <v/>
      </c>
      <c r="G1005" s="260" t="str">
        <f t="shared" si="92"/>
        <v/>
      </c>
      <c r="H1005" s="296" t="str">
        <f t="shared" si="90"/>
        <v>否</v>
      </c>
      <c r="I1005" s="301" t="str">
        <f t="shared" si="93"/>
        <v>否</v>
      </c>
      <c r="J1005" s="286" t="str">
        <f t="shared" si="94"/>
        <v>否</v>
      </c>
      <c r="K1005" s="286" t="str">
        <f t="shared" si="95"/>
        <v/>
      </c>
    </row>
    <row r="1006" ht="35.1" customHeight="1" spans="1:11">
      <c r="A1006" s="297">
        <v>2140399</v>
      </c>
      <c r="B1006" s="302" t="s">
        <v>856</v>
      </c>
      <c r="C1006" s="299">
        <v>90</v>
      </c>
      <c r="D1006" s="299">
        <v>90</v>
      </c>
      <c r="E1006" s="300">
        <v>50</v>
      </c>
      <c r="F1006" s="260">
        <f t="shared" si="91"/>
        <v>0.555555555555556</v>
      </c>
      <c r="G1006" s="260">
        <f t="shared" si="92"/>
        <v>0.555555555555556</v>
      </c>
      <c r="H1006" s="296" t="str">
        <f t="shared" si="90"/>
        <v>是</v>
      </c>
      <c r="I1006" s="301" t="str">
        <f t="shared" si="93"/>
        <v>否</v>
      </c>
      <c r="J1006" s="286" t="str">
        <f t="shared" si="94"/>
        <v>否</v>
      </c>
      <c r="K1006" s="372" t="str">
        <f t="shared" si="95"/>
        <v/>
      </c>
    </row>
    <row r="1007" ht="35.1" customHeight="1" spans="1:11">
      <c r="A1007" s="292">
        <v>21404</v>
      </c>
      <c r="B1007" s="298" t="s">
        <v>857</v>
      </c>
      <c r="C1007" s="300">
        <f>SUM(C1008:C1011)</f>
        <v>2028</v>
      </c>
      <c r="D1007" s="300">
        <f>SUM(D1008:D1011)</f>
        <v>2087</v>
      </c>
      <c r="E1007" s="300">
        <f>SUM(E1008:E1011)</f>
        <v>1976</v>
      </c>
      <c r="F1007" s="260">
        <f t="shared" si="91"/>
        <v>0.974358974358974</v>
      </c>
      <c r="G1007" s="260">
        <f t="shared" si="92"/>
        <v>0.946813608049832</v>
      </c>
      <c r="H1007" s="296" t="str">
        <f t="shared" si="90"/>
        <v>是</v>
      </c>
      <c r="I1007" s="301" t="str">
        <f t="shared" si="93"/>
        <v>是</v>
      </c>
      <c r="J1007" s="286" t="str">
        <f t="shared" si="94"/>
        <v>否</v>
      </c>
      <c r="K1007" s="372" t="str">
        <f t="shared" si="95"/>
        <v/>
      </c>
    </row>
    <row r="1008" ht="35.1" customHeight="1" spans="1:11">
      <c r="A1008" s="297">
        <v>2140401</v>
      </c>
      <c r="B1008" s="298" t="s">
        <v>858</v>
      </c>
      <c r="C1008" s="303">
        <v>710</v>
      </c>
      <c r="D1008" s="303">
        <v>750</v>
      </c>
      <c r="E1008" s="304">
        <v>645</v>
      </c>
      <c r="F1008" s="212">
        <f t="shared" si="91"/>
        <v>0.908450704225352</v>
      </c>
      <c r="G1008" s="212">
        <f t="shared" si="92"/>
        <v>0.86</v>
      </c>
      <c r="H1008" s="296" t="str">
        <f t="shared" si="90"/>
        <v>是</v>
      </c>
      <c r="I1008" s="301" t="str">
        <f t="shared" si="93"/>
        <v>否</v>
      </c>
      <c r="J1008" s="286" t="str">
        <f t="shared" si="94"/>
        <v>否</v>
      </c>
      <c r="K1008" s="372" t="str">
        <f t="shared" si="95"/>
        <v/>
      </c>
    </row>
    <row r="1009" ht="35.1" customHeight="1" spans="1:11">
      <c r="A1009" s="297">
        <v>2140402</v>
      </c>
      <c r="B1009" s="298" t="s">
        <v>859</v>
      </c>
      <c r="C1009" s="299">
        <v>764</v>
      </c>
      <c r="D1009" s="299">
        <v>773</v>
      </c>
      <c r="E1009" s="300">
        <v>468</v>
      </c>
      <c r="F1009" s="260">
        <f t="shared" si="91"/>
        <v>0.612565445026178</v>
      </c>
      <c r="G1009" s="260">
        <f t="shared" si="92"/>
        <v>0.605433376455369</v>
      </c>
      <c r="H1009" s="296" t="str">
        <f t="shared" si="90"/>
        <v>是</v>
      </c>
      <c r="I1009" s="301" t="str">
        <f t="shared" si="93"/>
        <v>否</v>
      </c>
      <c r="J1009" s="286" t="str">
        <f t="shared" si="94"/>
        <v>否</v>
      </c>
      <c r="K1009" s="372" t="str">
        <f t="shared" si="95"/>
        <v/>
      </c>
    </row>
    <row r="1010" customFormat="1" ht="35.1" customHeight="1" spans="1:11">
      <c r="A1010" s="297">
        <v>2140403</v>
      </c>
      <c r="B1010" s="298" t="s">
        <v>860</v>
      </c>
      <c r="C1010" s="299">
        <v>499</v>
      </c>
      <c r="D1010" s="299">
        <v>510</v>
      </c>
      <c r="E1010" s="300">
        <v>819</v>
      </c>
      <c r="F1010" s="260">
        <f t="shared" si="91"/>
        <v>1.64128256513026</v>
      </c>
      <c r="G1010" s="260">
        <f t="shared" si="92"/>
        <v>1.60588235294118</v>
      </c>
      <c r="H1010" s="296" t="str">
        <f t="shared" si="90"/>
        <v>是</v>
      </c>
      <c r="I1010" s="301" t="str">
        <f t="shared" si="93"/>
        <v>否</v>
      </c>
      <c r="J1010" s="286" t="str">
        <f t="shared" si="94"/>
        <v>否</v>
      </c>
      <c r="K1010" s="372" t="str">
        <f t="shared" si="95"/>
        <v/>
      </c>
    </row>
    <row r="1011" customFormat="1" ht="35.1" customHeight="1" spans="1:11">
      <c r="A1011" s="297">
        <v>2140499</v>
      </c>
      <c r="B1011" s="298" t="s">
        <v>861</v>
      </c>
      <c r="C1011" s="299">
        <v>55</v>
      </c>
      <c r="D1011" s="299">
        <v>54</v>
      </c>
      <c r="E1011" s="300">
        <v>44</v>
      </c>
      <c r="F1011" s="260">
        <f t="shared" si="91"/>
        <v>0.8</v>
      </c>
      <c r="G1011" s="260">
        <f t="shared" si="92"/>
        <v>0.814814814814815</v>
      </c>
      <c r="H1011" s="296" t="str">
        <f t="shared" si="90"/>
        <v>是</v>
      </c>
      <c r="I1011" s="301" t="str">
        <f t="shared" si="93"/>
        <v>否</v>
      </c>
      <c r="J1011" s="286" t="str">
        <f t="shared" si="94"/>
        <v>否</v>
      </c>
      <c r="K1011" s="372" t="str">
        <f t="shared" si="95"/>
        <v/>
      </c>
    </row>
    <row r="1012" ht="36" hidden="1" customHeight="1" spans="1:11">
      <c r="A1012" s="292">
        <v>21405</v>
      </c>
      <c r="B1012" s="298" t="s">
        <v>862</v>
      </c>
      <c r="C1012" s="300">
        <f>SUM(C1013:C1018)</f>
        <v>0</v>
      </c>
      <c r="D1012" s="300">
        <f>SUM(D1013:D1018)</f>
        <v>0</v>
      </c>
      <c r="E1012" s="300">
        <f>SUM(E1013:E1018)</f>
        <v>0</v>
      </c>
      <c r="F1012" s="373" t="str">
        <f t="shared" si="91"/>
        <v/>
      </c>
      <c r="G1012" s="260" t="str">
        <f t="shared" si="92"/>
        <v/>
      </c>
      <c r="H1012" s="296" t="str">
        <f t="shared" si="90"/>
        <v>否</v>
      </c>
      <c r="I1012" s="301" t="str">
        <f t="shared" si="93"/>
        <v>是</v>
      </c>
      <c r="J1012" s="286" t="str">
        <f t="shared" si="94"/>
        <v>否</v>
      </c>
      <c r="K1012" s="286" t="str">
        <f t="shared" si="95"/>
        <v/>
      </c>
    </row>
    <row r="1013" ht="36" hidden="1" customHeight="1" spans="1:11">
      <c r="A1013" s="297">
        <v>2140501</v>
      </c>
      <c r="B1013" s="298" t="s">
        <v>95</v>
      </c>
      <c r="C1013" s="303"/>
      <c r="D1013" s="303"/>
      <c r="E1013" s="303"/>
      <c r="F1013" s="260" t="str">
        <f t="shared" si="91"/>
        <v/>
      </c>
      <c r="G1013" s="212" t="str">
        <f t="shared" si="92"/>
        <v/>
      </c>
      <c r="H1013" s="296" t="str">
        <f t="shared" si="90"/>
        <v>否</v>
      </c>
      <c r="I1013" s="301" t="str">
        <f t="shared" si="93"/>
        <v>否</v>
      </c>
      <c r="J1013" s="286" t="str">
        <f t="shared" si="94"/>
        <v>否</v>
      </c>
      <c r="K1013" s="286" t="str">
        <f t="shared" si="95"/>
        <v/>
      </c>
    </row>
    <row r="1014" ht="36" hidden="1" customHeight="1" spans="1:11">
      <c r="A1014" s="297">
        <v>2140502</v>
      </c>
      <c r="B1014" s="298" t="s">
        <v>96</v>
      </c>
      <c r="C1014" s="299"/>
      <c r="D1014" s="299"/>
      <c r="E1014" s="299"/>
      <c r="F1014" s="260" t="str">
        <f t="shared" si="91"/>
        <v/>
      </c>
      <c r="G1014" s="260" t="str">
        <f t="shared" si="92"/>
        <v/>
      </c>
      <c r="H1014" s="296" t="str">
        <f t="shared" si="90"/>
        <v>否</v>
      </c>
      <c r="I1014" s="301" t="str">
        <f t="shared" si="93"/>
        <v>否</v>
      </c>
      <c r="J1014" s="286" t="str">
        <f t="shared" si="94"/>
        <v>否</v>
      </c>
      <c r="K1014" s="286" t="str">
        <f t="shared" si="95"/>
        <v/>
      </c>
    </row>
    <row r="1015" ht="36" hidden="1" customHeight="1" spans="1:11">
      <c r="A1015" s="297">
        <v>2140503</v>
      </c>
      <c r="B1015" s="302" t="s">
        <v>97</v>
      </c>
      <c r="C1015" s="299"/>
      <c r="D1015" s="299"/>
      <c r="E1015" s="299"/>
      <c r="F1015" s="260" t="str">
        <f t="shared" si="91"/>
        <v/>
      </c>
      <c r="G1015" s="260" t="str">
        <f t="shared" si="92"/>
        <v/>
      </c>
      <c r="H1015" s="296" t="str">
        <f t="shared" si="90"/>
        <v>否</v>
      </c>
      <c r="I1015" s="301" t="str">
        <f t="shared" si="93"/>
        <v>否</v>
      </c>
      <c r="J1015" s="286" t="str">
        <f t="shared" si="94"/>
        <v>否</v>
      </c>
      <c r="K1015" s="286" t="str">
        <f t="shared" si="95"/>
        <v/>
      </c>
    </row>
    <row r="1016" ht="36" hidden="1" customHeight="1" spans="1:11">
      <c r="A1016" s="297">
        <v>2140504</v>
      </c>
      <c r="B1016" s="302" t="s">
        <v>848</v>
      </c>
      <c r="C1016" s="299"/>
      <c r="D1016" s="299"/>
      <c r="E1016" s="299"/>
      <c r="F1016" s="260" t="str">
        <f t="shared" si="91"/>
        <v/>
      </c>
      <c r="G1016" s="260" t="str">
        <f t="shared" si="92"/>
        <v/>
      </c>
      <c r="H1016" s="296" t="str">
        <f t="shared" si="90"/>
        <v>否</v>
      </c>
      <c r="I1016" s="301" t="str">
        <f t="shared" si="93"/>
        <v>否</v>
      </c>
      <c r="J1016" s="286" t="str">
        <f t="shared" si="94"/>
        <v>否</v>
      </c>
      <c r="K1016" s="286" t="str">
        <f t="shared" si="95"/>
        <v/>
      </c>
    </row>
    <row r="1017" ht="36" hidden="1" customHeight="1" spans="1:11">
      <c r="A1017" s="297">
        <v>2140505</v>
      </c>
      <c r="B1017" s="298" t="s">
        <v>863</v>
      </c>
      <c r="C1017" s="299"/>
      <c r="D1017" s="299"/>
      <c r="E1017" s="299"/>
      <c r="F1017" s="260" t="str">
        <f t="shared" si="91"/>
        <v/>
      </c>
      <c r="G1017" s="260" t="str">
        <f t="shared" si="92"/>
        <v/>
      </c>
      <c r="H1017" s="296" t="str">
        <f t="shared" si="90"/>
        <v>否</v>
      </c>
      <c r="I1017" s="301" t="str">
        <f t="shared" si="93"/>
        <v>否</v>
      </c>
      <c r="J1017" s="286" t="str">
        <f t="shared" si="94"/>
        <v>否</v>
      </c>
      <c r="K1017" s="286" t="str">
        <f t="shared" si="95"/>
        <v/>
      </c>
    </row>
    <row r="1018" ht="36" hidden="1" customHeight="1" spans="1:11">
      <c r="A1018" s="297">
        <v>2140599</v>
      </c>
      <c r="B1018" s="298" t="s">
        <v>864</v>
      </c>
      <c r="C1018" s="299"/>
      <c r="D1018" s="299"/>
      <c r="E1018" s="299"/>
      <c r="F1018" s="260" t="str">
        <f t="shared" si="91"/>
        <v/>
      </c>
      <c r="G1018" s="260" t="str">
        <f t="shared" si="92"/>
        <v/>
      </c>
      <c r="H1018" s="296" t="str">
        <f t="shared" si="90"/>
        <v>否</v>
      </c>
      <c r="I1018" s="301" t="str">
        <f t="shared" si="93"/>
        <v>否</v>
      </c>
      <c r="J1018" s="286" t="str">
        <f t="shared" si="94"/>
        <v>否</v>
      </c>
      <c r="K1018" s="286" t="str">
        <f t="shared" si="95"/>
        <v/>
      </c>
    </row>
    <row r="1019" ht="35.1" customHeight="1" spans="1:11">
      <c r="A1019" s="292">
        <v>21406</v>
      </c>
      <c r="B1019" s="298" t="s">
        <v>865</v>
      </c>
      <c r="C1019" s="300">
        <f>SUM(C1020:C1023)</f>
        <v>148655</v>
      </c>
      <c r="D1019" s="300">
        <f>SUM(D1020:D1023)</f>
        <v>109061</v>
      </c>
      <c r="E1019" s="300">
        <f>SUM(E1020:E1023)</f>
        <v>88035</v>
      </c>
      <c r="F1019" s="260">
        <f t="shared" si="91"/>
        <v>0.59221015102082</v>
      </c>
      <c r="G1019" s="260">
        <f t="shared" si="92"/>
        <v>0.807208809748673</v>
      </c>
      <c r="H1019" s="296" t="str">
        <f t="shared" si="90"/>
        <v>是</v>
      </c>
      <c r="I1019" s="301" t="str">
        <f t="shared" si="93"/>
        <v>是</v>
      </c>
      <c r="J1019" s="286" t="str">
        <f t="shared" si="94"/>
        <v>否</v>
      </c>
      <c r="K1019" s="372" t="str">
        <f t="shared" si="95"/>
        <v/>
      </c>
    </row>
    <row r="1020" ht="35.1" customHeight="1" spans="1:11">
      <c r="A1020" s="297">
        <v>2140601</v>
      </c>
      <c r="B1020" s="298" t="s">
        <v>866</v>
      </c>
      <c r="C1020" s="303">
        <v>40035</v>
      </c>
      <c r="D1020" s="303">
        <v>9016</v>
      </c>
      <c r="E1020" s="304">
        <v>16206</v>
      </c>
      <c r="F1020" s="212">
        <f t="shared" si="91"/>
        <v>0.404795803671787</v>
      </c>
      <c r="G1020" s="212">
        <f t="shared" si="92"/>
        <v>1.79747116237799</v>
      </c>
      <c r="H1020" s="296" t="str">
        <f t="shared" ref="H1020:H1083" si="96">IF(B1020&lt;&gt;"",IF(SUM(C1020:E1020,K1020)&lt;&gt;0,"是","否"),"是")</f>
        <v>是</v>
      </c>
      <c r="I1020" s="301" t="str">
        <f t="shared" si="93"/>
        <v>否</v>
      </c>
      <c r="J1020" s="286" t="str">
        <f t="shared" si="94"/>
        <v>否</v>
      </c>
      <c r="K1020" s="372" t="str">
        <f t="shared" si="95"/>
        <v/>
      </c>
    </row>
    <row r="1021" ht="35.1" customHeight="1" spans="1:11">
      <c r="A1021" s="297">
        <v>2140602</v>
      </c>
      <c r="B1021" s="298" t="s">
        <v>867</v>
      </c>
      <c r="C1021" s="299">
        <v>108620</v>
      </c>
      <c r="D1021" s="299">
        <v>100045</v>
      </c>
      <c r="E1021" s="300">
        <v>71829</v>
      </c>
      <c r="F1021" s="260">
        <f t="shared" si="91"/>
        <v>0.66128705579083</v>
      </c>
      <c r="G1021" s="260">
        <f t="shared" si="92"/>
        <v>0.7179669148883</v>
      </c>
      <c r="H1021" s="296" t="str">
        <f t="shared" si="96"/>
        <v>是</v>
      </c>
      <c r="I1021" s="301" t="str">
        <f t="shared" si="93"/>
        <v>否</v>
      </c>
      <c r="J1021" s="286" t="str">
        <f t="shared" si="94"/>
        <v>否</v>
      </c>
      <c r="K1021" s="372" t="str">
        <f t="shared" si="95"/>
        <v/>
      </c>
    </row>
    <row r="1022" ht="36" hidden="1" customHeight="1" spans="1:11">
      <c r="A1022" s="297">
        <v>2140603</v>
      </c>
      <c r="B1022" s="298" t="s">
        <v>868</v>
      </c>
      <c r="C1022" s="299">
        <v>0</v>
      </c>
      <c r="D1022" s="299"/>
      <c r="E1022" s="299">
        <v>0</v>
      </c>
      <c r="F1022" s="260" t="str">
        <f t="shared" si="91"/>
        <v/>
      </c>
      <c r="G1022" s="260" t="str">
        <f t="shared" si="92"/>
        <v/>
      </c>
      <c r="H1022" s="296" t="str">
        <f t="shared" si="96"/>
        <v>否</v>
      </c>
      <c r="I1022" s="301" t="str">
        <f t="shared" si="93"/>
        <v>否</v>
      </c>
      <c r="J1022" s="286" t="str">
        <f t="shared" si="94"/>
        <v>否</v>
      </c>
      <c r="K1022" s="286" t="str">
        <f t="shared" si="95"/>
        <v/>
      </c>
    </row>
    <row r="1023" ht="36" hidden="1" customHeight="1" spans="1:11">
      <c r="A1023" s="297">
        <v>2140699</v>
      </c>
      <c r="B1023" s="298" t="s">
        <v>869</v>
      </c>
      <c r="C1023" s="299">
        <v>0</v>
      </c>
      <c r="D1023" s="299"/>
      <c r="E1023" s="299">
        <v>0</v>
      </c>
      <c r="F1023" s="260" t="str">
        <f t="shared" si="91"/>
        <v/>
      </c>
      <c r="G1023" s="260" t="str">
        <f t="shared" si="92"/>
        <v/>
      </c>
      <c r="H1023" s="296" t="str">
        <f t="shared" si="96"/>
        <v>否</v>
      </c>
      <c r="I1023" s="301" t="str">
        <f t="shared" si="93"/>
        <v>否</v>
      </c>
      <c r="J1023" s="286" t="str">
        <f t="shared" si="94"/>
        <v>否</v>
      </c>
      <c r="K1023" s="286" t="str">
        <f t="shared" si="95"/>
        <v/>
      </c>
    </row>
    <row r="1024" ht="35.1" customHeight="1" spans="1:11">
      <c r="A1024" s="292">
        <v>21499</v>
      </c>
      <c r="B1024" s="298" t="s">
        <v>870</v>
      </c>
      <c r="C1024" s="300">
        <f>SUM(C1025:C1026)</f>
        <v>3900</v>
      </c>
      <c r="D1024" s="300">
        <f>SUM(D1025:D1026)</f>
        <v>18144</v>
      </c>
      <c r="E1024" s="300">
        <f>SUM(E1025:E1026)</f>
        <v>1510</v>
      </c>
      <c r="F1024" s="260">
        <f t="shared" si="91"/>
        <v>0.387179487179487</v>
      </c>
      <c r="G1024" s="260">
        <f t="shared" si="92"/>
        <v>0.0832231040564374</v>
      </c>
      <c r="H1024" s="296" t="str">
        <f t="shared" si="96"/>
        <v>是</v>
      </c>
      <c r="I1024" s="301" t="str">
        <f t="shared" si="93"/>
        <v>是</v>
      </c>
      <c r="J1024" s="286" t="str">
        <f t="shared" si="94"/>
        <v>否</v>
      </c>
      <c r="K1024" s="372" t="str">
        <f t="shared" si="95"/>
        <v/>
      </c>
    </row>
    <row r="1025" ht="35.1" customHeight="1" spans="1:11">
      <c r="A1025" s="297">
        <v>2149901</v>
      </c>
      <c r="B1025" s="298" t="s">
        <v>871</v>
      </c>
      <c r="C1025" s="303">
        <v>300</v>
      </c>
      <c r="D1025" s="303">
        <v>320</v>
      </c>
      <c r="E1025" s="304">
        <v>10</v>
      </c>
      <c r="F1025" s="212">
        <f t="shared" si="91"/>
        <v>0.0333333333333333</v>
      </c>
      <c r="G1025" s="212">
        <f t="shared" si="92"/>
        <v>0.03125</v>
      </c>
      <c r="H1025" s="296" t="str">
        <f t="shared" si="96"/>
        <v>是</v>
      </c>
      <c r="I1025" s="301" t="str">
        <f t="shared" si="93"/>
        <v>否</v>
      </c>
      <c r="J1025" s="286" t="str">
        <f t="shared" si="94"/>
        <v>否</v>
      </c>
      <c r="K1025" s="372" t="str">
        <f t="shared" si="95"/>
        <v/>
      </c>
    </row>
    <row r="1026" ht="35.1" customHeight="1" spans="1:11">
      <c r="A1026" s="297">
        <v>2149999</v>
      </c>
      <c r="B1026" s="298" t="s">
        <v>872</v>
      </c>
      <c r="C1026" s="299">
        <v>3600</v>
      </c>
      <c r="D1026" s="299">
        <v>17824</v>
      </c>
      <c r="E1026" s="300">
        <v>1500</v>
      </c>
      <c r="F1026" s="260">
        <f t="shared" si="91"/>
        <v>0.416666666666667</v>
      </c>
      <c r="G1026" s="260">
        <f t="shared" si="92"/>
        <v>0.0841561938958707</v>
      </c>
      <c r="H1026" s="296" t="str">
        <f t="shared" si="96"/>
        <v>是</v>
      </c>
      <c r="I1026" s="301" t="str">
        <f t="shared" si="93"/>
        <v>否</v>
      </c>
      <c r="J1026" s="286" t="str">
        <f t="shared" si="94"/>
        <v>否</v>
      </c>
      <c r="K1026" s="372" t="str">
        <f t="shared" si="95"/>
        <v/>
      </c>
    </row>
    <row r="1027" ht="35.1" customHeight="1" spans="1:11">
      <c r="A1027" s="292">
        <v>215</v>
      </c>
      <c r="B1027" s="293" t="s">
        <v>70</v>
      </c>
      <c r="C1027" s="306">
        <f>SUM(C1028,C1038,C1054,C1059,C1073,C1081,C1087,C1094)</f>
        <v>14680</v>
      </c>
      <c r="D1027" s="306">
        <f>SUM(D1028,D1038,D1054,D1059,D1073,D1081,D1087,D1094)</f>
        <v>15400</v>
      </c>
      <c r="E1027" s="306">
        <f>SUM(E1028,E1038,E1054,E1059,E1073,E1081,E1087,E1094)</f>
        <v>10311</v>
      </c>
      <c r="F1027" s="212">
        <f t="shared" si="91"/>
        <v>0.702384196185286</v>
      </c>
      <c r="G1027" s="212">
        <f t="shared" si="92"/>
        <v>0.669545454545455</v>
      </c>
      <c r="H1027" s="296" t="str">
        <f t="shared" si="96"/>
        <v>是</v>
      </c>
      <c r="I1027" s="301" t="str">
        <f t="shared" si="93"/>
        <v>是</v>
      </c>
      <c r="J1027" s="286" t="str">
        <f t="shared" si="94"/>
        <v>是</v>
      </c>
      <c r="K1027" s="372">
        <f t="shared" si="95"/>
        <v>1</v>
      </c>
    </row>
    <row r="1028" ht="36" hidden="1" customHeight="1" spans="1:11">
      <c r="A1028" s="292">
        <v>21501</v>
      </c>
      <c r="B1028" s="298" t="s">
        <v>873</v>
      </c>
      <c r="C1028" s="304">
        <f>SUM(C1029:C1037)</f>
        <v>0</v>
      </c>
      <c r="D1028" s="304">
        <f>SUM(D1029:D1037)</f>
        <v>0</v>
      </c>
      <c r="E1028" s="304">
        <f>SUM(E1029:E1037)</f>
        <v>0</v>
      </c>
      <c r="F1028" s="260" t="str">
        <f t="shared" si="91"/>
        <v/>
      </c>
      <c r="G1028" s="260" t="str">
        <f t="shared" si="92"/>
        <v/>
      </c>
      <c r="H1028" s="296" t="str">
        <f t="shared" si="96"/>
        <v>否</v>
      </c>
      <c r="I1028" s="301" t="str">
        <f t="shared" si="93"/>
        <v>是</v>
      </c>
      <c r="J1028" s="286" t="str">
        <f t="shared" si="94"/>
        <v>否</v>
      </c>
      <c r="K1028" s="286" t="str">
        <f t="shared" si="95"/>
        <v/>
      </c>
    </row>
    <row r="1029" customFormat="1" ht="36" hidden="1" customHeight="1" spans="1:11">
      <c r="A1029" s="297">
        <v>2150101</v>
      </c>
      <c r="B1029" s="298" t="s">
        <v>95</v>
      </c>
      <c r="C1029" s="303"/>
      <c r="D1029" s="303"/>
      <c r="E1029" s="303"/>
      <c r="F1029" s="212" t="str">
        <f t="shared" ref="F1029:F1092" si="97">IF(C1029&lt;&gt;0,E1029/C1029,"")</f>
        <v/>
      </c>
      <c r="G1029" s="212" t="str">
        <f t="shared" ref="G1029:G1092" si="98">IF(D1029&lt;&gt;0,E1029/D1029,"")</f>
        <v/>
      </c>
      <c r="H1029" s="296" t="str">
        <f t="shared" si="96"/>
        <v>否</v>
      </c>
      <c r="I1029" s="301" t="str">
        <f t="shared" si="93"/>
        <v>否</v>
      </c>
      <c r="J1029" s="286" t="str">
        <f t="shared" si="94"/>
        <v>否</v>
      </c>
      <c r="K1029" s="286" t="str">
        <f t="shared" si="95"/>
        <v/>
      </c>
    </row>
    <row r="1030" ht="36" hidden="1" customHeight="1" spans="1:11">
      <c r="A1030" s="297">
        <v>2150102</v>
      </c>
      <c r="B1030" s="298" t="s">
        <v>96</v>
      </c>
      <c r="C1030" s="299"/>
      <c r="D1030" s="299"/>
      <c r="E1030" s="299"/>
      <c r="F1030" s="260" t="str">
        <f t="shared" si="97"/>
        <v/>
      </c>
      <c r="G1030" s="260" t="str">
        <f t="shared" si="98"/>
        <v/>
      </c>
      <c r="H1030" s="296" t="str">
        <f t="shared" si="96"/>
        <v>否</v>
      </c>
      <c r="I1030" s="301" t="str">
        <f t="shared" ref="I1030:I1093" si="99">IF(LEN(A1030)&lt;=5,"是","否")</f>
        <v>否</v>
      </c>
      <c r="J1030" s="286" t="str">
        <f t="shared" ref="J1030:J1093" si="100">IF(LEN(A1030)=3,"是","否")</f>
        <v>否</v>
      </c>
      <c r="K1030" s="286" t="str">
        <f t="shared" ref="K1030:K1093" si="101">IF(J1030="是",1,"")</f>
        <v/>
      </c>
    </row>
    <row r="1031" ht="36" hidden="1" customHeight="1" spans="1:11">
      <c r="A1031" s="297">
        <v>2150103</v>
      </c>
      <c r="B1031" s="298" t="s">
        <v>97</v>
      </c>
      <c r="C1031" s="299"/>
      <c r="D1031" s="299"/>
      <c r="E1031" s="299"/>
      <c r="F1031" s="260" t="str">
        <f t="shared" si="97"/>
        <v/>
      </c>
      <c r="G1031" s="260" t="str">
        <f t="shared" si="98"/>
        <v/>
      </c>
      <c r="H1031" s="296" t="str">
        <f t="shared" si="96"/>
        <v>否</v>
      </c>
      <c r="I1031" s="301" t="str">
        <f t="shared" si="99"/>
        <v>否</v>
      </c>
      <c r="J1031" s="286" t="str">
        <f t="shared" si="100"/>
        <v>否</v>
      </c>
      <c r="K1031" s="286" t="str">
        <f t="shared" si="101"/>
        <v/>
      </c>
    </row>
    <row r="1032" customFormat="1" ht="36" hidden="1" customHeight="1" spans="1:11">
      <c r="A1032" s="297">
        <v>2150104</v>
      </c>
      <c r="B1032" s="298" t="s">
        <v>874</v>
      </c>
      <c r="C1032" s="299"/>
      <c r="D1032" s="299"/>
      <c r="E1032" s="299"/>
      <c r="F1032" s="260" t="str">
        <f t="shared" si="97"/>
        <v/>
      </c>
      <c r="G1032" s="260" t="str">
        <f t="shared" si="98"/>
        <v/>
      </c>
      <c r="H1032" s="296" t="str">
        <f t="shared" si="96"/>
        <v>否</v>
      </c>
      <c r="I1032" s="301" t="str">
        <f t="shared" si="99"/>
        <v>否</v>
      </c>
      <c r="J1032" s="286" t="str">
        <f t="shared" si="100"/>
        <v>否</v>
      </c>
      <c r="K1032" s="286" t="str">
        <f t="shared" si="101"/>
        <v/>
      </c>
    </row>
    <row r="1033" ht="36" hidden="1" customHeight="1" spans="1:11">
      <c r="A1033" s="297">
        <v>2150105</v>
      </c>
      <c r="B1033" s="298" t="s">
        <v>875</v>
      </c>
      <c r="C1033" s="299"/>
      <c r="D1033" s="299"/>
      <c r="E1033" s="299"/>
      <c r="F1033" s="260" t="str">
        <f t="shared" si="97"/>
        <v/>
      </c>
      <c r="G1033" s="260" t="str">
        <f t="shared" si="98"/>
        <v/>
      </c>
      <c r="H1033" s="296" t="str">
        <f t="shared" si="96"/>
        <v>否</v>
      </c>
      <c r="I1033" s="301" t="str">
        <f t="shared" si="99"/>
        <v>否</v>
      </c>
      <c r="J1033" s="286" t="str">
        <f t="shared" si="100"/>
        <v>否</v>
      </c>
      <c r="K1033" s="286" t="str">
        <f t="shared" si="101"/>
        <v/>
      </c>
    </row>
    <row r="1034" ht="36" hidden="1" customHeight="1" spans="1:11">
      <c r="A1034" s="297">
        <v>2150106</v>
      </c>
      <c r="B1034" s="302" t="s">
        <v>876</v>
      </c>
      <c r="C1034" s="299"/>
      <c r="D1034" s="299"/>
      <c r="E1034" s="299"/>
      <c r="F1034" s="260" t="str">
        <f t="shared" si="97"/>
        <v/>
      </c>
      <c r="G1034" s="260" t="str">
        <f t="shared" si="98"/>
        <v/>
      </c>
      <c r="H1034" s="296" t="str">
        <f t="shared" si="96"/>
        <v>否</v>
      </c>
      <c r="I1034" s="301" t="str">
        <f t="shared" si="99"/>
        <v>否</v>
      </c>
      <c r="J1034" s="286" t="str">
        <f t="shared" si="100"/>
        <v>否</v>
      </c>
      <c r="K1034" s="286" t="str">
        <f t="shared" si="101"/>
        <v/>
      </c>
    </row>
    <row r="1035" ht="36" hidden="1" customHeight="1" spans="1:11">
      <c r="A1035" s="297">
        <v>2150107</v>
      </c>
      <c r="B1035" s="298" t="s">
        <v>877</v>
      </c>
      <c r="C1035" s="299"/>
      <c r="D1035" s="299"/>
      <c r="E1035" s="299"/>
      <c r="F1035" s="260" t="str">
        <f t="shared" si="97"/>
        <v/>
      </c>
      <c r="G1035" s="260" t="str">
        <f t="shared" si="98"/>
        <v/>
      </c>
      <c r="H1035" s="296" t="str">
        <f t="shared" si="96"/>
        <v>否</v>
      </c>
      <c r="I1035" s="301" t="str">
        <f t="shared" si="99"/>
        <v>否</v>
      </c>
      <c r="J1035" s="286" t="str">
        <f t="shared" si="100"/>
        <v>否</v>
      </c>
      <c r="K1035" s="286" t="str">
        <f t="shared" si="101"/>
        <v/>
      </c>
    </row>
    <row r="1036" ht="36" hidden="1" customHeight="1" spans="1:11">
      <c r="A1036" s="297">
        <v>2150108</v>
      </c>
      <c r="B1036" s="298" t="s">
        <v>878</v>
      </c>
      <c r="C1036" s="299"/>
      <c r="D1036" s="299"/>
      <c r="E1036" s="299"/>
      <c r="F1036" s="260" t="str">
        <f t="shared" si="97"/>
        <v/>
      </c>
      <c r="G1036" s="260" t="str">
        <f t="shared" si="98"/>
        <v/>
      </c>
      <c r="H1036" s="296" t="str">
        <f t="shared" si="96"/>
        <v>否</v>
      </c>
      <c r="I1036" s="301" t="str">
        <f t="shared" si="99"/>
        <v>否</v>
      </c>
      <c r="J1036" s="286" t="str">
        <f t="shared" si="100"/>
        <v>否</v>
      </c>
      <c r="K1036" s="286" t="str">
        <f t="shared" si="101"/>
        <v/>
      </c>
    </row>
    <row r="1037" ht="36" hidden="1" customHeight="1" spans="1:11">
      <c r="A1037" s="297">
        <v>2150199</v>
      </c>
      <c r="B1037" s="302" t="s">
        <v>879</v>
      </c>
      <c r="C1037" s="299"/>
      <c r="D1037" s="299"/>
      <c r="E1037" s="299"/>
      <c r="F1037" s="260" t="str">
        <f t="shared" si="97"/>
        <v/>
      </c>
      <c r="G1037" s="260" t="str">
        <f t="shared" si="98"/>
        <v/>
      </c>
      <c r="H1037" s="296" t="str">
        <f t="shared" si="96"/>
        <v>否</v>
      </c>
      <c r="I1037" s="301" t="str">
        <f t="shared" si="99"/>
        <v>否</v>
      </c>
      <c r="J1037" s="286" t="str">
        <f t="shared" si="100"/>
        <v>否</v>
      </c>
      <c r="K1037" s="286" t="str">
        <f t="shared" si="101"/>
        <v/>
      </c>
    </row>
    <row r="1038" ht="35.1" customHeight="1" spans="1:11">
      <c r="A1038" s="292">
        <v>21502</v>
      </c>
      <c r="B1038" s="298" t="s">
        <v>880</v>
      </c>
      <c r="C1038" s="300">
        <f>SUM(C1039:C1053)</f>
        <v>50</v>
      </c>
      <c r="D1038" s="300">
        <f>SUM(D1039:D1053)</f>
        <v>50</v>
      </c>
      <c r="E1038" s="300">
        <f>SUM(E1039:E1053)</f>
        <v>0</v>
      </c>
      <c r="F1038" s="260">
        <f t="shared" si="97"/>
        <v>0</v>
      </c>
      <c r="G1038" s="260">
        <f t="shared" si="98"/>
        <v>0</v>
      </c>
      <c r="H1038" s="296" t="str">
        <f t="shared" si="96"/>
        <v>是</v>
      </c>
      <c r="I1038" s="301" t="str">
        <f t="shared" si="99"/>
        <v>是</v>
      </c>
      <c r="J1038" s="286" t="str">
        <f t="shared" si="100"/>
        <v>否</v>
      </c>
      <c r="K1038" s="372" t="str">
        <f t="shared" si="101"/>
        <v/>
      </c>
    </row>
    <row r="1039" ht="36" hidden="1" customHeight="1" spans="1:11">
      <c r="A1039" s="297">
        <v>2150201</v>
      </c>
      <c r="B1039" s="298" t="s">
        <v>95</v>
      </c>
      <c r="C1039" s="303"/>
      <c r="D1039" s="303"/>
      <c r="E1039" s="303"/>
      <c r="F1039" s="212" t="str">
        <f t="shared" si="97"/>
        <v/>
      </c>
      <c r="G1039" s="212" t="str">
        <f t="shared" si="98"/>
        <v/>
      </c>
      <c r="H1039" s="296" t="str">
        <f t="shared" si="96"/>
        <v>否</v>
      </c>
      <c r="I1039" s="301" t="str">
        <f t="shared" si="99"/>
        <v>否</v>
      </c>
      <c r="J1039" s="286" t="str">
        <f t="shared" si="100"/>
        <v>否</v>
      </c>
      <c r="K1039" s="286" t="str">
        <f t="shared" si="101"/>
        <v/>
      </c>
    </row>
    <row r="1040" customFormat="1" ht="36" hidden="1" customHeight="1" spans="1:11">
      <c r="A1040" s="297">
        <v>2150202</v>
      </c>
      <c r="B1040" s="298" t="s">
        <v>96</v>
      </c>
      <c r="C1040" s="299"/>
      <c r="D1040" s="299"/>
      <c r="E1040" s="299"/>
      <c r="F1040" s="260" t="str">
        <f t="shared" si="97"/>
        <v/>
      </c>
      <c r="G1040" s="260" t="str">
        <f t="shared" si="98"/>
        <v/>
      </c>
      <c r="H1040" s="296" t="str">
        <f t="shared" si="96"/>
        <v>否</v>
      </c>
      <c r="I1040" s="301" t="str">
        <f t="shared" si="99"/>
        <v>否</v>
      </c>
      <c r="J1040" s="286" t="str">
        <f t="shared" si="100"/>
        <v>否</v>
      </c>
      <c r="K1040" s="286" t="str">
        <f t="shared" si="101"/>
        <v/>
      </c>
    </row>
    <row r="1041" ht="36" hidden="1" customHeight="1" spans="1:11">
      <c r="A1041" s="297">
        <v>2150203</v>
      </c>
      <c r="B1041" s="298" t="s">
        <v>97</v>
      </c>
      <c r="C1041" s="299"/>
      <c r="D1041" s="299"/>
      <c r="E1041" s="299"/>
      <c r="F1041" s="260" t="str">
        <f t="shared" si="97"/>
        <v/>
      </c>
      <c r="G1041" s="260" t="str">
        <f t="shared" si="98"/>
        <v/>
      </c>
      <c r="H1041" s="296" t="str">
        <f t="shared" si="96"/>
        <v>否</v>
      </c>
      <c r="I1041" s="301" t="str">
        <f t="shared" si="99"/>
        <v>否</v>
      </c>
      <c r="J1041" s="286" t="str">
        <f t="shared" si="100"/>
        <v>否</v>
      </c>
      <c r="K1041" s="286" t="str">
        <f t="shared" si="101"/>
        <v/>
      </c>
    </row>
    <row r="1042" ht="36" hidden="1" customHeight="1" spans="1:11">
      <c r="A1042" s="297">
        <v>2150204</v>
      </c>
      <c r="B1042" s="298" t="s">
        <v>881</v>
      </c>
      <c r="C1042" s="299"/>
      <c r="D1042" s="299"/>
      <c r="E1042" s="299"/>
      <c r="F1042" s="260" t="str">
        <f t="shared" si="97"/>
        <v/>
      </c>
      <c r="G1042" s="260" t="str">
        <f t="shared" si="98"/>
        <v/>
      </c>
      <c r="H1042" s="296" t="str">
        <f t="shared" si="96"/>
        <v>否</v>
      </c>
      <c r="I1042" s="301" t="str">
        <f t="shared" si="99"/>
        <v>否</v>
      </c>
      <c r="J1042" s="286" t="str">
        <f t="shared" si="100"/>
        <v>否</v>
      </c>
      <c r="K1042" s="286" t="str">
        <f t="shared" si="101"/>
        <v/>
      </c>
    </row>
    <row r="1043" customFormat="1" ht="36" hidden="1" customHeight="1" spans="1:11">
      <c r="A1043" s="297">
        <v>2150205</v>
      </c>
      <c r="B1043" s="298" t="s">
        <v>882</v>
      </c>
      <c r="C1043" s="299"/>
      <c r="D1043" s="299"/>
      <c r="E1043" s="299"/>
      <c r="F1043" s="260" t="str">
        <f t="shared" si="97"/>
        <v/>
      </c>
      <c r="G1043" s="260" t="str">
        <f t="shared" si="98"/>
        <v/>
      </c>
      <c r="H1043" s="296" t="str">
        <f t="shared" si="96"/>
        <v>否</v>
      </c>
      <c r="I1043" s="301" t="str">
        <f t="shared" si="99"/>
        <v>否</v>
      </c>
      <c r="J1043" s="286" t="str">
        <f t="shared" si="100"/>
        <v>否</v>
      </c>
      <c r="K1043" s="286" t="str">
        <f t="shared" si="101"/>
        <v/>
      </c>
    </row>
    <row r="1044" customFormat="1" ht="36" hidden="1" customHeight="1" spans="1:11">
      <c r="A1044" s="297">
        <v>2150206</v>
      </c>
      <c r="B1044" s="298" t="s">
        <v>883</v>
      </c>
      <c r="C1044" s="299"/>
      <c r="D1044" s="299"/>
      <c r="E1044" s="299"/>
      <c r="F1044" s="373" t="str">
        <f t="shared" si="97"/>
        <v/>
      </c>
      <c r="G1044" s="260" t="str">
        <f t="shared" si="98"/>
        <v/>
      </c>
      <c r="H1044" s="296" t="str">
        <f t="shared" si="96"/>
        <v>否</v>
      </c>
      <c r="I1044" s="301" t="str">
        <f t="shared" si="99"/>
        <v>否</v>
      </c>
      <c r="J1044" s="286" t="str">
        <f t="shared" si="100"/>
        <v>否</v>
      </c>
      <c r="K1044" s="286" t="str">
        <f t="shared" si="101"/>
        <v/>
      </c>
    </row>
    <row r="1045" customFormat="1" ht="36" hidden="1" customHeight="1" spans="1:11">
      <c r="A1045" s="297">
        <v>2150207</v>
      </c>
      <c r="B1045" s="302" t="s">
        <v>884</v>
      </c>
      <c r="C1045" s="299"/>
      <c r="D1045" s="299"/>
      <c r="E1045" s="299"/>
      <c r="F1045" s="260" t="str">
        <f t="shared" si="97"/>
        <v/>
      </c>
      <c r="G1045" s="260" t="str">
        <f t="shared" si="98"/>
        <v/>
      </c>
      <c r="H1045" s="296" t="str">
        <f t="shared" si="96"/>
        <v>否</v>
      </c>
      <c r="I1045" s="301" t="str">
        <f t="shared" si="99"/>
        <v>否</v>
      </c>
      <c r="J1045" s="286" t="str">
        <f t="shared" si="100"/>
        <v>否</v>
      </c>
      <c r="K1045" s="286" t="str">
        <f t="shared" si="101"/>
        <v/>
      </c>
    </row>
    <row r="1046" customFormat="1" ht="36" hidden="1" customHeight="1" spans="1:11">
      <c r="A1046" s="297">
        <v>2150208</v>
      </c>
      <c r="B1046" s="298" t="s">
        <v>885</v>
      </c>
      <c r="C1046" s="299"/>
      <c r="D1046" s="299"/>
      <c r="E1046" s="299"/>
      <c r="F1046" s="260" t="str">
        <f t="shared" si="97"/>
        <v/>
      </c>
      <c r="G1046" s="260" t="str">
        <f t="shared" si="98"/>
        <v/>
      </c>
      <c r="H1046" s="296" t="str">
        <f t="shared" si="96"/>
        <v>否</v>
      </c>
      <c r="I1046" s="301" t="str">
        <f t="shared" si="99"/>
        <v>否</v>
      </c>
      <c r="J1046" s="286" t="str">
        <f t="shared" si="100"/>
        <v>否</v>
      </c>
      <c r="K1046" s="286" t="str">
        <f t="shared" si="101"/>
        <v/>
      </c>
    </row>
    <row r="1047" customFormat="1" ht="36" hidden="1" customHeight="1" spans="1:11">
      <c r="A1047" s="297">
        <v>2150209</v>
      </c>
      <c r="B1047" s="298" t="s">
        <v>886</v>
      </c>
      <c r="C1047" s="299"/>
      <c r="D1047" s="299"/>
      <c r="E1047" s="299"/>
      <c r="F1047" s="260" t="str">
        <f t="shared" si="97"/>
        <v/>
      </c>
      <c r="G1047" s="376" t="str">
        <f t="shared" si="98"/>
        <v/>
      </c>
      <c r="H1047" s="296" t="str">
        <f t="shared" si="96"/>
        <v>否</v>
      </c>
      <c r="I1047" s="301" t="str">
        <f t="shared" si="99"/>
        <v>否</v>
      </c>
      <c r="J1047" s="286" t="str">
        <f t="shared" si="100"/>
        <v>否</v>
      </c>
      <c r="K1047" s="286" t="str">
        <f t="shared" si="101"/>
        <v/>
      </c>
    </row>
    <row r="1048" ht="36" hidden="1" customHeight="1" spans="1:11">
      <c r="A1048" s="297">
        <v>2150210</v>
      </c>
      <c r="B1048" s="302" t="s">
        <v>887</v>
      </c>
      <c r="C1048" s="299"/>
      <c r="D1048" s="299"/>
      <c r="E1048" s="299"/>
      <c r="F1048" s="260" t="str">
        <f t="shared" si="97"/>
        <v/>
      </c>
      <c r="G1048" s="260" t="str">
        <f t="shared" si="98"/>
        <v/>
      </c>
      <c r="H1048" s="296" t="str">
        <f t="shared" si="96"/>
        <v>否</v>
      </c>
      <c r="I1048" s="301" t="str">
        <f t="shared" si="99"/>
        <v>否</v>
      </c>
      <c r="J1048" s="286" t="str">
        <f t="shared" si="100"/>
        <v>否</v>
      </c>
      <c r="K1048" s="286" t="str">
        <f t="shared" si="101"/>
        <v/>
      </c>
    </row>
    <row r="1049" ht="36" hidden="1" customHeight="1" spans="1:11">
      <c r="A1049" s="297">
        <v>2150212</v>
      </c>
      <c r="B1049" s="302" t="s">
        <v>888</v>
      </c>
      <c r="C1049" s="299"/>
      <c r="D1049" s="299"/>
      <c r="E1049" s="299"/>
      <c r="F1049" s="260" t="str">
        <f t="shared" si="97"/>
        <v/>
      </c>
      <c r="G1049" s="260" t="str">
        <f t="shared" si="98"/>
        <v/>
      </c>
      <c r="H1049" s="296" t="str">
        <f t="shared" si="96"/>
        <v>否</v>
      </c>
      <c r="I1049" s="301" t="str">
        <f t="shared" si="99"/>
        <v>否</v>
      </c>
      <c r="J1049" s="286" t="str">
        <f t="shared" si="100"/>
        <v>否</v>
      </c>
      <c r="K1049" s="286" t="str">
        <f t="shared" si="101"/>
        <v/>
      </c>
    </row>
    <row r="1050" ht="36" hidden="1" customHeight="1" spans="1:11">
      <c r="A1050" s="297">
        <v>2150213</v>
      </c>
      <c r="B1050" s="302" t="s">
        <v>889</v>
      </c>
      <c r="C1050" s="299"/>
      <c r="D1050" s="299"/>
      <c r="E1050" s="299"/>
      <c r="F1050" s="260" t="str">
        <f t="shared" si="97"/>
        <v/>
      </c>
      <c r="G1050" s="260" t="str">
        <f t="shared" si="98"/>
        <v/>
      </c>
      <c r="H1050" s="296" t="str">
        <f t="shared" si="96"/>
        <v>否</v>
      </c>
      <c r="I1050" s="301" t="str">
        <f t="shared" si="99"/>
        <v>否</v>
      </c>
      <c r="J1050" s="286" t="str">
        <f t="shared" si="100"/>
        <v>否</v>
      </c>
      <c r="K1050" s="286" t="str">
        <f t="shared" si="101"/>
        <v/>
      </c>
    </row>
    <row r="1051" ht="36" hidden="1" customHeight="1" spans="1:11">
      <c r="A1051" s="297">
        <v>2150214</v>
      </c>
      <c r="B1051" s="302" t="s">
        <v>890</v>
      </c>
      <c r="C1051" s="299"/>
      <c r="D1051" s="299"/>
      <c r="E1051" s="299"/>
      <c r="F1051" s="260" t="str">
        <f t="shared" si="97"/>
        <v/>
      </c>
      <c r="G1051" s="260" t="str">
        <f t="shared" si="98"/>
        <v/>
      </c>
      <c r="H1051" s="296" t="str">
        <f t="shared" si="96"/>
        <v>否</v>
      </c>
      <c r="I1051" s="301" t="str">
        <f t="shared" si="99"/>
        <v>否</v>
      </c>
      <c r="J1051" s="286" t="str">
        <f t="shared" si="100"/>
        <v>否</v>
      </c>
      <c r="K1051" s="286" t="str">
        <f t="shared" si="101"/>
        <v/>
      </c>
    </row>
    <row r="1052" customFormat="1" ht="36" hidden="1" customHeight="1" spans="1:11">
      <c r="A1052" s="297">
        <v>2150215</v>
      </c>
      <c r="B1052" s="302" t="s">
        <v>891</v>
      </c>
      <c r="C1052" s="299"/>
      <c r="D1052" s="299"/>
      <c r="E1052" s="299"/>
      <c r="F1052" s="260" t="str">
        <f t="shared" si="97"/>
        <v/>
      </c>
      <c r="G1052" s="260" t="str">
        <f t="shared" si="98"/>
        <v/>
      </c>
      <c r="H1052" s="296" t="str">
        <f t="shared" si="96"/>
        <v>否</v>
      </c>
      <c r="I1052" s="301" t="str">
        <f t="shared" si="99"/>
        <v>否</v>
      </c>
      <c r="J1052" s="286" t="str">
        <f t="shared" si="100"/>
        <v>否</v>
      </c>
      <c r="K1052" s="286" t="str">
        <f t="shared" si="101"/>
        <v/>
      </c>
    </row>
    <row r="1053" ht="35.1" customHeight="1" spans="1:11">
      <c r="A1053" s="297">
        <v>2150299</v>
      </c>
      <c r="B1053" s="298" t="s">
        <v>892</v>
      </c>
      <c r="C1053" s="299">
        <v>50</v>
      </c>
      <c r="D1053" s="299">
        <v>50</v>
      </c>
      <c r="E1053" s="300"/>
      <c r="F1053" s="260">
        <f t="shared" si="97"/>
        <v>0</v>
      </c>
      <c r="G1053" s="260">
        <f t="shared" si="98"/>
        <v>0</v>
      </c>
      <c r="H1053" s="296" t="str">
        <f t="shared" si="96"/>
        <v>是</v>
      </c>
      <c r="I1053" s="301" t="str">
        <f t="shared" si="99"/>
        <v>否</v>
      </c>
      <c r="J1053" s="286" t="str">
        <f t="shared" si="100"/>
        <v>否</v>
      </c>
      <c r="K1053" s="372" t="str">
        <f t="shared" si="101"/>
        <v/>
      </c>
    </row>
    <row r="1054" ht="36" hidden="1" customHeight="1" spans="1:11">
      <c r="A1054" s="292">
        <v>21503</v>
      </c>
      <c r="B1054" s="298" t="s">
        <v>893</v>
      </c>
      <c r="C1054" s="300">
        <f>SUM(C1055:C1058)</f>
        <v>0</v>
      </c>
      <c r="D1054" s="300">
        <f>SUM(D1055:D1058)</f>
        <v>0</v>
      </c>
      <c r="E1054" s="300">
        <f>SUM(E1055:E1058)</f>
        <v>0</v>
      </c>
      <c r="F1054" s="260" t="str">
        <f t="shared" si="97"/>
        <v/>
      </c>
      <c r="G1054" s="260" t="str">
        <f t="shared" si="98"/>
        <v/>
      </c>
      <c r="H1054" s="296" t="str">
        <f t="shared" si="96"/>
        <v>否</v>
      </c>
      <c r="I1054" s="301" t="str">
        <f t="shared" si="99"/>
        <v>是</v>
      </c>
      <c r="J1054" s="286" t="str">
        <f t="shared" si="100"/>
        <v>否</v>
      </c>
      <c r="K1054" s="286" t="str">
        <f t="shared" si="101"/>
        <v/>
      </c>
    </row>
    <row r="1055" ht="36" hidden="1" customHeight="1" spans="1:11">
      <c r="A1055" s="297">
        <v>2150301</v>
      </c>
      <c r="B1055" s="298" t="s">
        <v>95</v>
      </c>
      <c r="C1055" s="303"/>
      <c r="D1055" s="303"/>
      <c r="E1055" s="303"/>
      <c r="F1055" s="212" t="str">
        <f t="shared" si="97"/>
        <v/>
      </c>
      <c r="G1055" s="212" t="str">
        <f t="shared" si="98"/>
        <v/>
      </c>
      <c r="H1055" s="296" t="str">
        <f t="shared" si="96"/>
        <v>否</v>
      </c>
      <c r="I1055" s="301" t="str">
        <f t="shared" si="99"/>
        <v>否</v>
      </c>
      <c r="J1055" s="286" t="str">
        <f t="shared" si="100"/>
        <v>否</v>
      </c>
      <c r="K1055" s="286" t="str">
        <f t="shared" si="101"/>
        <v/>
      </c>
    </row>
    <row r="1056" ht="36" hidden="1" customHeight="1" spans="1:11">
      <c r="A1056" s="297">
        <v>2150302</v>
      </c>
      <c r="B1056" s="298" t="s">
        <v>96</v>
      </c>
      <c r="C1056" s="299"/>
      <c r="D1056" s="299"/>
      <c r="E1056" s="299"/>
      <c r="F1056" s="260" t="str">
        <f t="shared" si="97"/>
        <v/>
      </c>
      <c r="G1056" s="260" t="str">
        <f t="shared" si="98"/>
        <v/>
      </c>
      <c r="H1056" s="296" t="str">
        <f t="shared" si="96"/>
        <v>否</v>
      </c>
      <c r="I1056" s="301" t="str">
        <f t="shared" si="99"/>
        <v>否</v>
      </c>
      <c r="J1056" s="286" t="str">
        <f t="shared" si="100"/>
        <v>否</v>
      </c>
      <c r="K1056" s="286" t="str">
        <f t="shared" si="101"/>
        <v/>
      </c>
    </row>
    <row r="1057" ht="36" hidden="1" customHeight="1" spans="1:11">
      <c r="A1057" s="297">
        <v>2150303</v>
      </c>
      <c r="B1057" s="302" t="s">
        <v>97</v>
      </c>
      <c r="C1057" s="299"/>
      <c r="D1057" s="299"/>
      <c r="E1057" s="299"/>
      <c r="F1057" s="260" t="str">
        <f t="shared" si="97"/>
        <v/>
      </c>
      <c r="G1057" s="260" t="str">
        <f t="shared" si="98"/>
        <v/>
      </c>
      <c r="H1057" s="296" t="str">
        <f t="shared" si="96"/>
        <v>否</v>
      </c>
      <c r="I1057" s="301" t="str">
        <f t="shared" si="99"/>
        <v>否</v>
      </c>
      <c r="J1057" s="286" t="str">
        <f t="shared" si="100"/>
        <v>否</v>
      </c>
      <c r="K1057" s="286" t="str">
        <f t="shared" si="101"/>
        <v/>
      </c>
    </row>
    <row r="1058" ht="36" hidden="1" customHeight="1" spans="1:11">
      <c r="A1058" s="297">
        <v>2150399</v>
      </c>
      <c r="B1058" s="298" t="s">
        <v>894</v>
      </c>
      <c r="C1058" s="299"/>
      <c r="D1058" s="299"/>
      <c r="E1058" s="299"/>
      <c r="F1058" s="260" t="str">
        <f t="shared" si="97"/>
        <v/>
      </c>
      <c r="G1058" s="260" t="str">
        <f t="shared" si="98"/>
        <v/>
      </c>
      <c r="H1058" s="296" t="str">
        <f t="shared" si="96"/>
        <v>否</v>
      </c>
      <c r="I1058" s="301" t="str">
        <f t="shared" si="99"/>
        <v>否</v>
      </c>
      <c r="J1058" s="286" t="str">
        <f t="shared" si="100"/>
        <v>否</v>
      </c>
      <c r="K1058" s="286" t="str">
        <f t="shared" si="101"/>
        <v/>
      </c>
    </row>
    <row r="1059" customFormat="1" ht="35.1" customHeight="1" spans="1:11">
      <c r="A1059" s="292">
        <v>21505</v>
      </c>
      <c r="B1059" s="298" t="s">
        <v>895</v>
      </c>
      <c r="C1059" s="300">
        <f>SUM(C1060:C1072)</f>
        <v>4321</v>
      </c>
      <c r="D1059" s="300">
        <f>SUM(D1060:D1072)</f>
        <v>4601</v>
      </c>
      <c r="E1059" s="300">
        <f>SUM(E1060:E1072)</f>
        <v>2746</v>
      </c>
      <c r="F1059" s="260">
        <f t="shared" si="97"/>
        <v>0.635501041425596</v>
      </c>
      <c r="G1059" s="373">
        <f t="shared" si="98"/>
        <v>0.596826776787655</v>
      </c>
      <c r="H1059" s="296" t="str">
        <f t="shared" si="96"/>
        <v>是</v>
      </c>
      <c r="I1059" s="301" t="str">
        <f t="shared" si="99"/>
        <v>是</v>
      </c>
      <c r="J1059" s="286" t="str">
        <f t="shared" si="100"/>
        <v>否</v>
      </c>
      <c r="K1059" s="372" t="str">
        <f t="shared" si="101"/>
        <v/>
      </c>
    </row>
    <row r="1060" ht="35.1" customHeight="1" spans="1:11">
      <c r="A1060" s="297">
        <v>2150501</v>
      </c>
      <c r="B1060" s="298" t="s">
        <v>95</v>
      </c>
      <c r="C1060" s="303">
        <v>40</v>
      </c>
      <c r="D1060" s="303">
        <v>47</v>
      </c>
      <c r="E1060" s="304">
        <v>327</v>
      </c>
      <c r="F1060" s="212">
        <f t="shared" si="97"/>
        <v>8.175</v>
      </c>
      <c r="G1060" s="212">
        <f t="shared" si="98"/>
        <v>6.95744680851064</v>
      </c>
      <c r="H1060" s="296" t="str">
        <f t="shared" si="96"/>
        <v>是</v>
      </c>
      <c r="I1060" s="301" t="str">
        <f t="shared" si="99"/>
        <v>否</v>
      </c>
      <c r="J1060" s="286" t="str">
        <f t="shared" si="100"/>
        <v>否</v>
      </c>
      <c r="K1060" s="372" t="str">
        <f t="shared" si="101"/>
        <v/>
      </c>
    </row>
    <row r="1061" ht="35.1" customHeight="1" spans="1:11">
      <c r="A1061" s="297">
        <v>2150502</v>
      </c>
      <c r="B1061" s="298" t="s">
        <v>96</v>
      </c>
      <c r="C1061" s="299">
        <v>0</v>
      </c>
      <c r="D1061" s="299"/>
      <c r="E1061" s="300">
        <v>8</v>
      </c>
      <c r="F1061" s="260" t="str">
        <f t="shared" si="97"/>
        <v/>
      </c>
      <c r="G1061" s="260" t="str">
        <f t="shared" si="98"/>
        <v/>
      </c>
      <c r="H1061" s="296" t="str">
        <f t="shared" si="96"/>
        <v>是</v>
      </c>
      <c r="I1061" s="301" t="str">
        <f t="shared" si="99"/>
        <v>否</v>
      </c>
      <c r="J1061" s="286" t="str">
        <f t="shared" si="100"/>
        <v>否</v>
      </c>
      <c r="K1061" s="372" t="str">
        <f t="shared" si="101"/>
        <v/>
      </c>
    </row>
    <row r="1062" ht="36" hidden="1" customHeight="1" spans="1:11">
      <c r="A1062" s="297">
        <v>2150503</v>
      </c>
      <c r="B1062" s="298" t="s">
        <v>97</v>
      </c>
      <c r="C1062" s="299">
        <v>0</v>
      </c>
      <c r="D1062" s="299"/>
      <c r="E1062" s="299">
        <v>0</v>
      </c>
      <c r="F1062" s="260" t="str">
        <f t="shared" si="97"/>
        <v/>
      </c>
      <c r="G1062" s="260" t="str">
        <f t="shared" si="98"/>
        <v/>
      </c>
      <c r="H1062" s="296" t="str">
        <f t="shared" si="96"/>
        <v>否</v>
      </c>
      <c r="I1062" s="301" t="str">
        <f t="shared" si="99"/>
        <v>否</v>
      </c>
      <c r="J1062" s="286" t="str">
        <f t="shared" si="100"/>
        <v>否</v>
      </c>
      <c r="K1062" s="286" t="str">
        <f t="shared" si="101"/>
        <v/>
      </c>
    </row>
    <row r="1063" customFormat="1" ht="36" hidden="1" customHeight="1" spans="1:11">
      <c r="A1063" s="297">
        <v>2150505</v>
      </c>
      <c r="B1063" s="298" t="s">
        <v>896</v>
      </c>
      <c r="C1063" s="299">
        <v>0</v>
      </c>
      <c r="D1063" s="299"/>
      <c r="E1063" s="299">
        <v>0</v>
      </c>
      <c r="F1063" s="260" t="str">
        <f t="shared" si="97"/>
        <v/>
      </c>
      <c r="G1063" s="260" t="str">
        <f t="shared" si="98"/>
        <v/>
      </c>
      <c r="H1063" s="296" t="str">
        <f t="shared" si="96"/>
        <v>否</v>
      </c>
      <c r="I1063" s="301" t="str">
        <f t="shared" si="99"/>
        <v>否</v>
      </c>
      <c r="J1063" s="286" t="str">
        <f t="shared" si="100"/>
        <v>否</v>
      </c>
      <c r="K1063" s="286" t="str">
        <f t="shared" si="101"/>
        <v/>
      </c>
    </row>
    <row r="1064" ht="36" hidden="1" customHeight="1" spans="1:11">
      <c r="A1064" s="297">
        <v>2150506</v>
      </c>
      <c r="B1064" s="302" t="s">
        <v>897</v>
      </c>
      <c r="C1064" s="299">
        <v>0</v>
      </c>
      <c r="D1064" s="299"/>
      <c r="E1064" s="299">
        <v>0</v>
      </c>
      <c r="F1064" s="260" t="str">
        <f t="shared" si="97"/>
        <v/>
      </c>
      <c r="G1064" s="260" t="str">
        <f t="shared" si="98"/>
        <v/>
      </c>
      <c r="H1064" s="296" t="str">
        <f t="shared" si="96"/>
        <v>否</v>
      </c>
      <c r="I1064" s="301" t="str">
        <f t="shared" si="99"/>
        <v>否</v>
      </c>
      <c r="J1064" s="286" t="str">
        <f t="shared" si="100"/>
        <v>否</v>
      </c>
      <c r="K1064" s="286" t="str">
        <f t="shared" si="101"/>
        <v/>
      </c>
    </row>
    <row r="1065" ht="36" hidden="1" customHeight="1" spans="1:11">
      <c r="A1065" s="297">
        <v>2150507</v>
      </c>
      <c r="B1065" s="298" t="s">
        <v>898</v>
      </c>
      <c r="C1065" s="299">
        <v>0</v>
      </c>
      <c r="D1065" s="299"/>
      <c r="E1065" s="299">
        <v>0</v>
      </c>
      <c r="F1065" s="260" t="str">
        <f t="shared" si="97"/>
        <v/>
      </c>
      <c r="G1065" s="260" t="str">
        <f t="shared" si="98"/>
        <v/>
      </c>
      <c r="H1065" s="296" t="str">
        <f t="shared" si="96"/>
        <v>否</v>
      </c>
      <c r="I1065" s="301" t="str">
        <f t="shared" si="99"/>
        <v>否</v>
      </c>
      <c r="J1065" s="286" t="str">
        <f t="shared" si="100"/>
        <v>否</v>
      </c>
      <c r="K1065" s="286" t="str">
        <f t="shared" si="101"/>
        <v/>
      </c>
    </row>
    <row r="1066" ht="35.1" customHeight="1" spans="1:11">
      <c r="A1066" s="297">
        <v>2150508</v>
      </c>
      <c r="B1066" s="298" t="s">
        <v>899</v>
      </c>
      <c r="C1066" s="299">
        <v>925</v>
      </c>
      <c r="D1066" s="299">
        <v>1200</v>
      </c>
      <c r="E1066" s="300">
        <v>573</v>
      </c>
      <c r="F1066" s="260">
        <f t="shared" si="97"/>
        <v>0.619459459459459</v>
      </c>
      <c r="G1066" s="260">
        <f t="shared" si="98"/>
        <v>0.4775</v>
      </c>
      <c r="H1066" s="296" t="str">
        <f t="shared" si="96"/>
        <v>是</v>
      </c>
      <c r="I1066" s="301" t="str">
        <f t="shared" si="99"/>
        <v>否</v>
      </c>
      <c r="J1066" s="286" t="str">
        <f t="shared" si="100"/>
        <v>否</v>
      </c>
      <c r="K1066" s="372" t="str">
        <f t="shared" si="101"/>
        <v/>
      </c>
    </row>
    <row r="1067" ht="36" hidden="1" customHeight="1" spans="1:11">
      <c r="A1067" s="297">
        <v>2150509</v>
      </c>
      <c r="B1067" s="298" t="s">
        <v>900</v>
      </c>
      <c r="C1067" s="299">
        <v>0</v>
      </c>
      <c r="D1067" s="299"/>
      <c r="E1067" s="299">
        <v>0</v>
      </c>
      <c r="F1067" s="260" t="str">
        <f t="shared" si="97"/>
        <v/>
      </c>
      <c r="G1067" s="260" t="str">
        <f t="shared" si="98"/>
        <v/>
      </c>
      <c r="H1067" s="296" t="str">
        <f t="shared" si="96"/>
        <v>否</v>
      </c>
      <c r="I1067" s="301" t="str">
        <f t="shared" si="99"/>
        <v>否</v>
      </c>
      <c r="J1067" s="286" t="str">
        <f t="shared" si="100"/>
        <v>否</v>
      </c>
      <c r="K1067" s="286" t="str">
        <f t="shared" si="101"/>
        <v/>
      </c>
    </row>
    <row r="1068" ht="35.1" customHeight="1" spans="1:11">
      <c r="A1068" s="297">
        <v>2150510</v>
      </c>
      <c r="B1068" s="302" t="s">
        <v>901</v>
      </c>
      <c r="C1068" s="299">
        <v>3196</v>
      </c>
      <c r="D1068" s="299">
        <v>3174</v>
      </c>
      <c r="E1068" s="300">
        <v>1798</v>
      </c>
      <c r="F1068" s="260">
        <f t="shared" si="97"/>
        <v>0.562578222778473</v>
      </c>
      <c r="G1068" s="260">
        <f t="shared" si="98"/>
        <v>0.566477630749842</v>
      </c>
      <c r="H1068" s="296" t="str">
        <f t="shared" si="96"/>
        <v>是</v>
      </c>
      <c r="I1068" s="301" t="str">
        <f t="shared" si="99"/>
        <v>否</v>
      </c>
      <c r="J1068" s="286" t="str">
        <f t="shared" si="100"/>
        <v>否</v>
      </c>
      <c r="K1068" s="372" t="str">
        <f t="shared" si="101"/>
        <v/>
      </c>
    </row>
    <row r="1069" ht="36" hidden="1" customHeight="1" spans="1:11">
      <c r="A1069" s="297">
        <v>2150511</v>
      </c>
      <c r="B1069" s="298" t="s">
        <v>902</v>
      </c>
      <c r="C1069" s="299">
        <v>0</v>
      </c>
      <c r="D1069" s="299"/>
      <c r="E1069" s="299">
        <v>0</v>
      </c>
      <c r="F1069" s="260" t="str">
        <f t="shared" si="97"/>
        <v/>
      </c>
      <c r="G1069" s="260" t="str">
        <f t="shared" si="98"/>
        <v/>
      </c>
      <c r="H1069" s="296" t="str">
        <f t="shared" si="96"/>
        <v>否</v>
      </c>
      <c r="I1069" s="301" t="str">
        <f t="shared" si="99"/>
        <v>否</v>
      </c>
      <c r="J1069" s="286" t="str">
        <f t="shared" si="100"/>
        <v>否</v>
      </c>
      <c r="K1069" s="286" t="str">
        <f t="shared" si="101"/>
        <v/>
      </c>
    </row>
    <row r="1070" ht="36" hidden="1" customHeight="1" spans="1:11">
      <c r="A1070" s="297">
        <v>2150513</v>
      </c>
      <c r="B1070" s="298" t="s">
        <v>848</v>
      </c>
      <c r="C1070" s="299">
        <v>0</v>
      </c>
      <c r="D1070" s="299"/>
      <c r="E1070" s="299">
        <v>0</v>
      </c>
      <c r="F1070" s="260" t="str">
        <f t="shared" si="97"/>
        <v/>
      </c>
      <c r="G1070" s="373" t="str">
        <f t="shared" si="98"/>
        <v/>
      </c>
      <c r="H1070" s="296" t="str">
        <f t="shared" si="96"/>
        <v>否</v>
      </c>
      <c r="I1070" s="301" t="str">
        <f t="shared" si="99"/>
        <v>否</v>
      </c>
      <c r="J1070" s="286" t="str">
        <f t="shared" si="100"/>
        <v>否</v>
      </c>
      <c r="K1070" s="286" t="str">
        <f t="shared" si="101"/>
        <v/>
      </c>
    </row>
    <row r="1071" ht="36" hidden="1" customHeight="1" spans="1:11">
      <c r="A1071" s="297">
        <v>2150515</v>
      </c>
      <c r="B1071" s="298" t="s">
        <v>903</v>
      </c>
      <c r="C1071" s="299">
        <v>0</v>
      </c>
      <c r="D1071" s="299"/>
      <c r="E1071" s="299">
        <v>0</v>
      </c>
      <c r="F1071" s="260" t="str">
        <f t="shared" si="97"/>
        <v/>
      </c>
      <c r="G1071" s="260" t="str">
        <f t="shared" si="98"/>
        <v/>
      </c>
      <c r="H1071" s="296" t="str">
        <f t="shared" si="96"/>
        <v>否</v>
      </c>
      <c r="I1071" s="301" t="str">
        <f t="shared" si="99"/>
        <v>否</v>
      </c>
      <c r="J1071" s="286" t="str">
        <f t="shared" si="100"/>
        <v>否</v>
      </c>
      <c r="K1071" s="286" t="str">
        <f t="shared" si="101"/>
        <v/>
      </c>
    </row>
    <row r="1072" ht="35.1" customHeight="1" spans="1:11">
      <c r="A1072" s="297">
        <v>2150599</v>
      </c>
      <c r="B1072" s="298" t="s">
        <v>904</v>
      </c>
      <c r="C1072" s="299">
        <v>160</v>
      </c>
      <c r="D1072" s="299">
        <v>180</v>
      </c>
      <c r="E1072" s="300">
        <v>40</v>
      </c>
      <c r="F1072" s="260">
        <f t="shared" si="97"/>
        <v>0.25</v>
      </c>
      <c r="G1072" s="260">
        <f t="shared" si="98"/>
        <v>0.222222222222222</v>
      </c>
      <c r="H1072" s="296" t="str">
        <f t="shared" si="96"/>
        <v>是</v>
      </c>
      <c r="I1072" s="301" t="str">
        <f t="shared" si="99"/>
        <v>否</v>
      </c>
      <c r="J1072" s="286" t="str">
        <f t="shared" si="100"/>
        <v>否</v>
      </c>
      <c r="K1072" s="372" t="str">
        <f t="shared" si="101"/>
        <v/>
      </c>
    </row>
    <row r="1073" ht="35.1" customHeight="1" spans="1:11">
      <c r="A1073" s="292">
        <v>21506</v>
      </c>
      <c r="B1073" s="298" t="s">
        <v>905</v>
      </c>
      <c r="C1073" s="300">
        <f>SUM(C1074:C1080)</f>
        <v>2084</v>
      </c>
      <c r="D1073" s="300">
        <f>SUM(D1074:D1080)</f>
        <v>2577</v>
      </c>
      <c r="E1073" s="300">
        <f>SUM(E1074:E1080)</f>
        <v>2324</v>
      </c>
      <c r="F1073" s="260">
        <f t="shared" si="97"/>
        <v>1.11516314779271</v>
      </c>
      <c r="G1073" s="260">
        <f t="shared" si="98"/>
        <v>0.901823826154443</v>
      </c>
      <c r="H1073" s="296" t="str">
        <f t="shared" si="96"/>
        <v>是</v>
      </c>
      <c r="I1073" s="301" t="str">
        <f t="shared" si="99"/>
        <v>是</v>
      </c>
      <c r="J1073" s="286" t="str">
        <f t="shared" si="100"/>
        <v>否</v>
      </c>
      <c r="K1073" s="372" t="str">
        <f t="shared" si="101"/>
        <v/>
      </c>
    </row>
    <row r="1074" ht="35.1" customHeight="1" spans="1:11">
      <c r="A1074" s="297">
        <v>2150601</v>
      </c>
      <c r="B1074" s="298" t="s">
        <v>95</v>
      </c>
      <c r="C1074" s="303">
        <v>1445</v>
      </c>
      <c r="D1074" s="303">
        <v>1860</v>
      </c>
      <c r="E1074" s="304">
        <v>1884</v>
      </c>
      <c r="F1074" s="212">
        <f t="shared" si="97"/>
        <v>1.3038062283737</v>
      </c>
      <c r="G1074" s="212">
        <f t="shared" si="98"/>
        <v>1.01290322580645</v>
      </c>
      <c r="H1074" s="296" t="str">
        <f t="shared" si="96"/>
        <v>是</v>
      </c>
      <c r="I1074" s="301" t="str">
        <f t="shared" si="99"/>
        <v>否</v>
      </c>
      <c r="J1074" s="286" t="str">
        <f t="shared" si="100"/>
        <v>否</v>
      </c>
      <c r="K1074" s="372" t="str">
        <f t="shared" si="101"/>
        <v/>
      </c>
    </row>
    <row r="1075" ht="35.1" customHeight="1" spans="1:11">
      <c r="A1075" s="297">
        <v>2150602</v>
      </c>
      <c r="B1075" s="298" t="s">
        <v>96</v>
      </c>
      <c r="C1075" s="299">
        <v>113</v>
      </c>
      <c r="D1075" s="299">
        <v>133</v>
      </c>
      <c r="E1075" s="300">
        <v>51</v>
      </c>
      <c r="F1075" s="260">
        <f t="shared" si="97"/>
        <v>0.451327433628319</v>
      </c>
      <c r="G1075" s="260">
        <f t="shared" si="98"/>
        <v>0.383458646616541</v>
      </c>
      <c r="H1075" s="296" t="str">
        <f t="shared" si="96"/>
        <v>是</v>
      </c>
      <c r="I1075" s="301" t="str">
        <f t="shared" si="99"/>
        <v>否</v>
      </c>
      <c r="J1075" s="286" t="str">
        <f t="shared" si="100"/>
        <v>否</v>
      </c>
      <c r="K1075" s="372" t="str">
        <f t="shared" si="101"/>
        <v/>
      </c>
    </row>
    <row r="1076" ht="36" hidden="1" customHeight="1" spans="1:11">
      <c r="A1076" s="297">
        <v>2150603</v>
      </c>
      <c r="B1076" s="298" t="s">
        <v>97</v>
      </c>
      <c r="C1076" s="299"/>
      <c r="D1076" s="299"/>
      <c r="E1076" s="299"/>
      <c r="F1076" s="260" t="str">
        <f t="shared" si="97"/>
        <v/>
      </c>
      <c r="G1076" s="260" t="str">
        <f t="shared" si="98"/>
        <v/>
      </c>
      <c r="H1076" s="296" t="str">
        <f t="shared" si="96"/>
        <v>否</v>
      </c>
      <c r="I1076" s="301" t="str">
        <f t="shared" si="99"/>
        <v>否</v>
      </c>
      <c r="J1076" s="286" t="str">
        <f t="shared" si="100"/>
        <v>否</v>
      </c>
      <c r="K1076" s="286" t="str">
        <f t="shared" si="101"/>
        <v/>
      </c>
    </row>
    <row r="1077" ht="35.1" customHeight="1" spans="1:11">
      <c r="A1077" s="297">
        <v>2150605</v>
      </c>
      <c r="B1077" s="298" t="s">
        <v>906</v>
      </c>
      <c r="C1077" s="299">
        <v>272</v>
      </c>
      <c r="D1077" s="299">
        <v>289</v>
      </c>
      <c r="E1077" s="300">
        <v>324</v>
      </c>
      <c r="F1077" s="260">
        <f t="shared" si="97"/>
        <v>1.19117647058824</v>
      </c>
      <c r="G1077" s="260">
        <f t="shared" si="98"/>
        <v>1.12110726643599</v>
      </c>
      <c r="H1077" s="296" t="str">
        <f t="shared" si="96"/>
        <v>是</v>
      </c>
      <c r="I1077" s="301" t="str">
        <f t="shared" si="99"/>
        <v>否</v>
      </c>
      <c r="J1077" s="286" t="str">
        <f t="shared" si="100"/>
        <v>否</v>
      </c>
      <c r="K1077" s="372" t="str">
        <f t="shared" si="101"/>
        <v/>
      </c>
    </row>
    <row r="1078" ht="35.1" customHeight="1" spans="1:11">
      <c r="A1078" s="297">
        <v>2150606</v>
      </c>
      <c r="B1078" s="213" t="s">
        <v>907</v>
      </c>
      <c r="C1078" s="309">
        <v>186</v>
      </c>
      <c r="D1078" s="309">
        <v>220</v>
      </c>
      <c r="E1078" s="323">
        <v>20</v>
      </c>
      <c r="F1078" s="260">
        <f t="shared" si="97"/>
        <v>0.10752688172043</v>
      </c>
      <c r="G1078" s="260">
        <f t="shared" si="98"/>
        <v>0.0909090909090909</v>
      </c>
      <c r="H1078" s="296" t="str">
        <f t="shared" si="96"/>
        <v>是</v>
      </c>
      <c r="I1078" s="301" t="str">
        <f t="shared" si="99"/>
        <v>否</v>
      </c>
      <c r="J1078" s="286" t="str">
        <f t="shared" si="100"/>
        <v>否</v>
      </c>
      <c r="K1078" s="372" t="str">
        <f t="shared" si="101"/>
        <v/>
      </c>
    </row>
    <row r="1079" ht="36" hidden="1" customHeight="1" spans="1:11">
      <c r="A1079" s="297">
        <v>2150607</v>
      </c>
      <c r="B1079" s="298" t="s">
        <v>908</v>
      </c>
      <c r="C1079" s="299"/>
      <c r="D1079" s="299"/>
      <c r="E1079" s="299"/>
      <c r="F1079" s="260" t="str">
        <f t="shared" si="97"/>
        <v/>
      </c>
      <c r="G1079" s="260" t="str">
        <f t="shared" si="98"/>
        <v/>
      </c>
      <c r="H1079" s="296" t="str">
        <f t="shared" si="96"/>
        <v>否</v>
      </c>
      <c r="I1079" s="301" t="str">
        <f t="shared" si="99"/>
        <v>否</v>
      </c>
      <c r="J1079" s="286" t="str">
        <f t="shared" si="100"/>
        <v>否</v>
      </c>
      <c r="K1079" s="286" t="str">
        <f t="shared" si="101"/>
        <v/>
      </c>
    </row>
    <row r="1080" ht="35.1" customHeight="1" spans="1:11">
      <c r="A1080" s="297">
        <v>2150699</v>
      </c>
      <c r="B1080" s="298" t="s">
        <v>909</v>
      </c>
      <c r="C1080" s="299">
        <v>68</v>
      </c>
      <c r="D1080" s="299">
        <v>75</v>
      </c>
      <c r="E1080" s="300">
        <v>45</v>
      </c>
      <c r="F1080" s="373">
        <f t="shared" si="97"/>
        <v>0.661764705882353</v>
      </c>
      <c r="G1080" s="260">
        <f t="shared" si="98"/>
        <v>0.6</v>
      </c>
      <c r="H1080" s="296" t="str">
        <f t="shared" si="96"/>
        <v>是</v>
      </c>
      <c r="I1080" s="301" t="str">
        <f t="shared" si="99"/>
        <v>否</v>
      </c>
      <c r="J1080" s="286" t="str">
        <f t="shared" si="100"/>
        <v>否</v>
      </c>
      <c r="K1080" s="372" t="str">
        <f t="shared" si="101"/>
        <v/>
      </c>
    </row>
    <row r="1081" customFormat="1" ht="35.1" customHeight="1" spans="1:11">
      <c r="A1081" s="292">
        <v>21507</v>
      </c>
      <c r="B1081" s="298" t="s">
        <v>910</v>
      </c>
      <c r="C1081" s="300">
        <f>SUM(C1082:C1086)</f>
        <v>1159</v>
      </c>
      <c r="D1081" s="300">
        <f>SUM(D1082:D1086)</f>
        <v>1326</v>
      </c>
      <c r="E1081" s="300">
        <f>SUM(E1082:E1086)</f>
        <v>469</v>
      </c>
      <c r="F1081" s="260">
        <f t="shared" si="97"/>
        <v>0.404659188955997</v>
      </c>
      <c r="G1081" s="260">
        <f t="shared" si="98"/>
        <v>0.35369532428356</v>
      </c>
      <c r="H1081" s="296" t="str">
        <f t="shared" si="96"/>
        <v>是</v>
      </c>
      <c r="I1081" s="301" t="str">
        <f t="shared" si="99"/>
        <v>是</v>
      </c>
      <c r="J1081" s="286" t="str">
        <f t="shared" si="100"/>
        <v>否</v>
      </c>
      <c r="K1081" s="372" t="str">
        <f t="shared" si="101"/>
        <v/>
      </c>
    </row>
    <row r="1082" ht="35.1" customHeight="1" spans="1:11">
      <c r="A1082" s="297">
        <v>2150701</v>
      </c>
      <c r="B1082" s="298" t="s">
        <v>95</v>
      </c>
      <c r="C1082" s="299">
        <v>301</v>
      </c>
      <c r="D1082" s="299">
        <v>378</v>
      </c>
      <c r="E1082" s="300">
        <v>341</v>
      </c>
      <c r="F1082" s="260">
        <f t="shared" si="97"/>
        <v>1.1328903654485</v>
      </c>
      <c r="G1082" s="260">
        <f t="shared" si="98"/>
        <v>0.902116402116402</v>
      </c>
      <c r="H1082" s="296" t="str">
        <f t="shared" si="96"/>
        <v>是</v>
      </c>
      <c r="I1082" s="301" t="str">
        <f t="shared" si="99"/>
        <v>否</v>
      </c>
      <c r="J1082" s="286" t="str">
        <f t="shared" si="100"/>
        <v>否</v>
      </c>
      <c r="K1082" s="372" t="str">
        <f t="shared" si="101"/>
        <v/>
      </c>
    </row>
    <row r="1083" ht="35.1" customHeight="1" spans="1:11">
      <c r="A1083" s="297">
        <v>2150702</v>
      </c>
      <c r="B1083" s="298" t="s">
        <v>96</v>
      </c>
      <c r="C1083" s="303">
        <v>30</v>
      </c>
      <c r="D1083" s="303">
        <v>35</v>
      </c>
      <c r="E1083" s="304">
        <v>10</v>
      </c>
      <c r="F1083" s="212">
        <f t="shared" si="97"/>
        <v>0.333333333333333</v>
      </c>
      <c r="G1083" s="212">
        <f t="shared" si="98"/>
        <v>0.285714285714286</v>
      </c>
      <c r="H1083" s="296" t="str">
        <f t="shared" si="96"/>
        <v>是</v>
      </c>
      <c r="I1083" s="301" t="str">
        <f t="shared" si="99"/>
        <v>否</v>
      </c>
      <c r="J1083" s="286" t="str">
        <f t="shared" si="100"/>
        <v>否</v>
      </c>
      <c r="K1083" s="372" t="str">
        <f t="shared" si="101"/>
        <v/>
      </c>
    </row>
    <row r="1084" ht="36" hidden="1" customHeight="1" spans="1:11">
      <c r="A1084" s="297">
        <v>2150703</v>
      </c>
      <c r="B1084" s="298" t="s">
        <v>97</v>
      </c>
      <c r="C1084" s="299"/>
      <c r="D1084" s="299"/>
      <c r="E1084" s="299"/>
      <c r="F1084" s="260" t="str">
        <f t="shared" si="97"/>
        <v/>
      </c>
      <c r="G1084" s="260" t="str">
        <f t="shared" si="98"/>
        <v/>
      </c>
      <c r="H1084" s="296" t="str">
        <f t="shared" ref="H1084:H1147" si="102">IF(B1084&lt;&gt;"",IF(SUM(C1084:E1084,K1084)&lt;&gt;0,"是","否"),"是")</f>
        <v>否</v>
      </c>
      <c r="I1084" s="301" t="str">
        <f t="shared" si="99"/>
        <v>否</v>
      </c>
      <c r="J1084" s="286" t="str">
        <f t="shared" si="100"/>
        <v>否</v>
      </c>
      <c r="K1084" s="286" t="str">
        <f t="shared" si="101"/>
        <v/>
      </c>
    </row>
    <row r="1085" ht="36" hidden="1" customHeight="1" spans="1:11">
      <c r="A1085" s="297">
        <v>2150704</v>
      </c>
      <c r="B1085" s="298" t="s">
        <v>911</v>
      </c>
      <c r="C1085" s="299"/>
      <c r="D1085" s="299"/>
      <c r="E1085" s="299"/>
      <c r="F1085" s="260" t="str">
        <f t="shared" si="97"/>
        <v/>
      </c>
      <c r="G1085" s="260" t="str">
        <f t="shared" si="98"/>
        <v/>
      </c>
      <c r="H1085" s="296" t="str">
        <f t="shared" si="102"/>
        <v>否</v>
      </c>
      <c r="I1085" s="301" t="str">
        <f t="shared" si="99"/>
        <v>否</v>
      </c>
      <c r="J1085" s="286" t="str">
        <f t="shared" si="100"/>
        <v>否</v>
      </c>
      <c r="K1085" s="286" t="str">
        <f t="shared" si="101"/>
        <v/>
      </c>
    </row>
    <row r="1086" ht="35.1" customHeight="1" spans="1:11">
      <c r="A1086" s="297">
        <v>2150799</v>
      </c>
      <c r="B1086" s="298" t="s">
        <v>912</v>
      </c>
      <c r="C1086" s="299">
        <v>828</v>
      </c>
      <c r="D1086" s="299">
        <v>913</v>
      </c>
      <c r="E1086" s="300">
        <v>118</v>
      </c>
      <c r="F1086" s="260">
        <f t="shared" si="97"/>
        <v>0.142512077294686</v>
      </c>
      <c r="G1086" s="260">
        <f t="shared" si="98"/>
        <v>0.129244249726177</v>
      </c>
      <c r="H1086" s="296" t="str">
        <f t="shared" si="102"/>
        <v>是</v>
      </c>
      <c r="I1086" s="301" t="str">
        <f t="shared" si="99"/>
        <v>否</v>
      </c>
      <c r="J1086" s="286" t="str">
        <f t="shared" si="100"/>
        <v>否</v>
      </c>
      <c r="K1086" s="372" t="str">
        <f t="shared" si="101"/>
        <v/>
      </c>
    </row>
    <row r="1087" ht="35.1" customHeight="1" spans="1:11">
      <c r="A1087" s="292">
        <v>21508</v>
      </c>
      <c r="B1087" s="302" t="s">
        <v>913</v>
      </c>
      <c r="C1087" s="300">
        <f>SUM(C1088:C1093)</f>
        <v>7061</v>
      </c>
      <c r="D1087" s="300">
        <f>SUM(D1088:D1093)</f>
        <v>6841</v>
      </c>
      <c r="E1087" s="300">
        <f>SUM(E1088:E1093)</f>
        <v>4772</v>
      </c>
      <c r="F1087" s="260">
        <f t="shared" si="97"/>
        <v>0.675824953972525</v>
      </c>
      <c r="G1087" s="260">
        <f t="shared" si="98"/>
        <v>0.697558836427423</v>
      </c>
      <c r="H1087" s="296" t="str">
        <f t="shared" si="102"/>
        <v>是</v>
      </c>
      <c r="I1087" s="301" t="str">
        <f t="shared" si="99"/>
        <v>是</v>
      </c>
      <c r="J1087" s="286" t="str">
        <f t="shared" si="100"/>
        <v>否</v>
      </c>
      <c r="K1087" s="372" t="str">
        <f t="shared" si="101"/>
        <v/>
      </c>
    </row>
    <row r="1088" ht="36" hidden="1" customHeight="1" spans="1:11">
      <c r="A1088" s="297">
        <v>2150801</v>
      </c>
      <c r="B1088" s="302" t="s">
        <v>95</v>
      </c>
      <c r="C1088" s="299">
        <v>0</v>
      </c>
      <c r="D1088" s="299"/>
      <c r="E1088" s="299">
        <v>0</v>
      </c>
      <c r="F1088" s="260" t="str">
        <f t="shared" si="97"/>
        <v/>
      </c>
      <c r="G1088" s="260" t="str">
        <f t="shared" si="98"/>
        <v/>
      </c>
      <c r="H1088" s="296" t="str">
        <f t="shared" si="102"/>
        <v>否</v>
      </c>
      <c r="I1088" s="301" t="str">
        <f t="shared" si="99"/>
        <v>否</v>
      </c>
      <c r="J1088" s="286" t="str">
        <f t="shared" si="100"/>
        <v>否</v>
      </c>
      <c r="K1088" s="286" t="str">
        <f t="shared" si="101"/>
        <v/>
      </c>
    </row>
    <row r="1089" ht="35.1" customHeight="1" spans="1:11">
      <c r="A1089" s="297">
        <v>2150802</v>
      </c>
      <c r="B1089" s="298" t="s">
        <v>96</v>
      </c>
      <c r="C1089" s="299">
        <v>2</v>
      </c>
      <c r="D1089" s="299"/>
      <c r="E1089" s="300">
        <v>0</v>
      </c>
      <c r="F1089" s="260">
        <f t="shared" si="97"/>
        <v>0</v>
      </c>
      <c r="G1089" s="260" t="str">
        <f t="shared" si="98"/>
        <v/>
      </c>
      <c r="H1089" s="296" t="str">
        <f t="shared" si="102"/>
        <v>是</v>
      </c>
      <c r="I1089" s="301" t="str">
        <f t="shared" si="99"/>
        <v>否</v>
      </c>
      <c r="J1089" s="286" t="str">
        <f t="shared" si="100"/>
        <v>否</v>
      </c>
      <c r="K1089" s="372" t="str">
        <f t="shared" si="101"/>
        <v/>
      </c>
    </row>
    <row r="1090" ht="36" hidden="1" customHeight="1" spans="1:11">
      <c r="A1090" s="297">
        <v>2150803</v>
      </c>
      <c r="B1090" s="298" t="s">
        <v>97</v>
      </c>
      <c r="C1090" s="303">
        <v>0</v>
      </c>
      <c r="D1090" s="303"/>
      <c r="E1090" s="303">
        <v>0</v>
      </c>
      <c r="F1090" s="212" t="str">
        <f t="shared" si="97"/>
        <v/>
      </c>
      <c r="G1090" s="212" t="str">
        <f t="shared" si="98"/>
        <v/>
      </c>
      <c r="H1090" s="296" t="str">
        <f t="shared" si="102"/>
        <v>否</v>
      </c>
      <c r="I1090" s="301" t="str">
        <f t="shared" si="99"/>
        <v>否</v>
      </c>
      <c r="J1090" s="286" t="str">
        <f t="shared" si="100"/>
        <v>否</v>
      </c>
      <c r="K1090" s="286" t="str">
        <f t="shared" si="101"/>
        <v/>
      </c>
    </row>
    <row r="1091" customFormat="1" ht="36" hidden="1" customHeight="1" spans="1:11">
      <c r="A1091" s="297">
        <v>2150804</v>
      </c>
      <c r="B1091" s="298" t="s">
        <v>914</v>
      </c>
      <c r="C1091" s="299">
        <v>0</v>
      </c>
      <c r="D1091" s="299"/>
      <c r="E1091" s="299">
        <v>0</v>
      </c>
      <c r="F1091" s="260" t="str">
        <f t="shared" si="97"/>
        <v/>
      </c>
      <c r="G1091" s="260" t="str">
        <f t="shared" si="98"/>
        <v/>
      </c>
      <c r="H1091" s="296" t="str">
        <f t="shared" si="102"/>
        <v>否</v>
      </c>
      <c r="I1091" s="301" t="str">
        <f t="shared" si="99"/>
        <v>否</v>
      </c>
      <c r="J1091" s="286" t="str">
        <f t="shared" si="100"/>
        <v>否</v>
      </c>
      <c r="K1091" s="286" t="str">
        <f t="shared" si="101"/>
        <v/>
      </c>
    </row>
    <row r="1092" ht="35.1" customHeight="1" spans="1:11">
      <c r="A1092" s="297">
        <v>2150805</v>
      </c>
      <c r="B1092" s="298" t="s">
        <v>915</v>
      </c>
      <c r="C1092" s="299">
        <v>5572</v>
      </c>
      <c r="D1092" s="299">
        <v>5286</v>
      </c>
      <c r="E1092" s="300">
        <v>2962</v>
      </c>
      <c r="F1092" s="260">
        <f t="shared" si="97"/>
        <v>0.531586503948313</v>
      </c>
      <c r="G1092" s="260">
        <f t="shared" si="98"/>
        <v>0.560348089292471</v>
      </c>
      <c r="H1092" s="296" t="str">
        <f t="shared" si="102"/>
        <v>是</v>
      </c>
      <c r="I1092" s="301" t="str">
        <f t="shared" si="99"/>
        <v>否</v>
      </c>
      <c r="J1092" s="286" t="str">
        <f t="shared" si="100"/>
        <v>否</v>
      </c>
      <c r="K1092" s="372" t="str">
        <f t="shared" si="101"/>
        <v/>
      </c>
    </row>
    <row r="1093" ht="35.1" customHeight="1" spans="1:11">
      <c r="A1093" s="297">
        <v>2150899</v>
      </c>
      <c r="B1093" s="298" t="s">
        <v>916</v>
      </c>
      <c r="C1093" s="299">
        <v>1487</v>
      </c>
      <c r="D1093" s="299">
        <v>1555</v>
      </c>
      <c r="E1093" s="300">
        <v>1810</v>
      </c>
      <c r="F1093" s="260">
        <f t="shared" ref="F1093:F1156" si="103">IF(C1093&lt;&gt;0,E1093/C1093,"")</f>
        <v>1.21721587088097</v>
      </c>
      <c r="G1093" s="260">
        <f t="shared" ref="G1093:G1156" si="104">IF(D1093&lt;&gt;0,E1093/D1093,"")</f>
        <v>1.16398713826367</v>
      </c>
      <c r="H1093" s="296" t="str">
        <f t="shared" si="102"/>
        <v>是</v>
      </c>
      <c r="I1093" s="301" t="str">
        <f t="shared" si="99"/>
        <v>否</v>
      </c>
      <c r="J1093" s="286" t="str">
        <f t="shared" si="100"/>
        <v>否</v>
      </c>
      <c r="K1093" s="372" t="str">
        <f t="shared" si="101"/>
        <v/>
      </c>
    </row>
    <row r="1094" ht="35.1" customHeight="1" spans="1:11">
      <c r="A1094" s="292">
        <v>21599</v>
      </c>
      <c r="B1094" s="298" t="s">
        <v>917</v>
      </c>
      <c r="C1094" s="300">
        <f>SUM(C1095:C1100)</f>
        <v>5</v>
      </c>
      <c r="D1094" s="300">
        <f>SUM(D1095:D1100)</f>
        <v>5</v>
      </c>
      <c r="E1094" s="300">
        <f>SUM(E1095:E1100)</f>
        <v>0</v>
      </c>
      <c r="F1094" s="260">
        <f t="shared" si="103"/>
        <v>0</v>
      </c>
      <c r="G1094" s="260">
        <f t="shared" si="104"/>
        <v>0</v>
      </c>
      <c r="H1094" s="296" t="str">
        <f t="shared" si="102"/>
        <v>是</v>
      </c>
      <c r="I1094" s="301" t="str">
        <f t="shared" ref="I1094:I1157" si="105">IF(LEN(A1094)&lt;=5,"是","否")</f>
        <v>是</v>
      </c>
      <c r="J1094" s="286" t="str">
        <f t="shared" ref="J1094:J1157" si="106">IF(LEN(A1094)=3,"是","否")</f>
        <v>否</v>
      </c>
      <c r="K1094" s="372" t="str">
        <f t="shared" ref="K1094:K1157" si="107">IF(J1094="是",1,"")</f>
        <v/>
      </c>
    </row>
    <row r="1095" ht="36" hidden="1" customHeight="1" spans="1:11">
      <c r="A1095" s="297">
        <v>2159901</v>
      </c>
      <c r="B1095" s="298" t="s">
        <v>918</v>
      </c>
      <c r="C1095" s="299"/>
      <c r="D1095" s="299"/>
      <c r="E1095" s="299"/>
      <c r="F1095" s="260" t="str">
        <f t="shared" si="103"/>
        <v/>
      </c>
      <c r="G1095" s="260" t="str">
        <f t="shared" si="104"/>
        <v/>
      </c>
      <c r="H1095" s="296" t="str">
        <f t="shared" si="102"/>
        <v>否</v>
      </c>
      <c r="I1095" s="301" t="str">
        <f t="shared" si="105"/>
        <v>否</v>
      </c>
      <c r="J1095" s="286" t="str">
        <f t="shared" si="106"/>
        <v>否</v>
      </c>
      <c r="K1095" s="286" t="str">
        <f t="shared" si="107"/>
        <v/>
      </c>
    </row>
    <row r="1096" ht="36" hidden="1" customHeight="1" spans="1:11">
      <c r="A1096" s="297">
        <v>2159902</v>
      </c>
      <c r="B1096" s="298" t="s">
        <v>919</v>
      </c>
      <c r="C1096" s="299"/>
      <c r="D1096" s="299"/>
      <c r="E1096" s="299"/>
      <c r="F1096" s="260" t="str">
        <f t="shared" si="103"/>
        <v/>
      </c>
      <c r="G1096" s="260" t="str">
        <f t="shared" si="104"/>
        <v/>
      </c>
      <c r="H1096" s="296" t="str">
        <f t="shared" si="102"/>
        <v>否</v>
      </c>
      <c r="I1096" s="301" t="str">
        <f t="shared" si="105"/>
        <v>否</v>
      </c>
      <c r="J1096" s="286" t="str">
        <f t="shared" si="106"/>
        <v>否</v>
      </c>
      <c r="K1096" s="286" t="str">
        <f t="shared" si="107"/>
        <v/>
      </c>
    </row>
    <row r="1097" ht="36" hidden="1" customHeight="1" spans="1:11">
      <c r="A1097" s="297">
        <v>2159903</v>
      </c>
      <c r="B1097" s="298" t="s">
        <v>920</v>
      </c>
      <c r="C1097" s="303"/>
      <c r="D1097" s="303"/>
      <c r="E1097" s="303"/>
      <c r="F1097" s="212" t="str">
        <f t="shared" si="103"/>
        <v/>
      </c>
      <c r="G1097" s="212" t="str">
        <f t="shared" si="104"/>
        <v/>
      </c>
      <c r="H1097" s="296" t="str">
        <f t="shared" si="102"/>
        <v>否</v>
      </c>
      <c r="I1097" s="301" t="str">
        <f t="shared" si="105"/>
        <v>否</v>
      </c>
      <c r="J1097" s="286" t="str">
        <f t="shared" si="106"/>
        <v>否</v>
      </c>
      <c r="K1097" s="286" t="str">
        <f t="shared" si="107"/>
        <v/>
      </c>
    </row>
    <row r="1098" ht="36" hidden="1" customHeight="1" spans="1:11">
      <c r="A1098" s="297">
        <v>2159904</v>
      </c>
      <c r="B1098" s="302" t="s">
        <v>921</v>
      </c>
      <c r="C1098" s="299"/>
      <c r="D1098" s="299"/>
      <c r="E1098" s="299"/>
      <c r="F1098" s="260" t="str">
        <f t="shared" si="103"/>
        <v/>
      </c>
      <c r="G1098" s="260" t="str">
        <f t="shared" si="104"/>
        <v/>
      </c>
      <c r="H1098" s="296" t="str">
        <f t="shared" si="102"/>
        <v>否</v>
      </c>
      <c r="I1098" s="301" t="str">
        <f t="shared" si="105"/>
        <v>否</v>
      </c>
      <c r="J1098" s="286" t="str">
        <f t="shared" si="106"/>
        <v>否</v>
      </c>
      <c r="K1098" s="286" t="str">
        <f t="shared" si="107"/>
        <v/>
      </c>
    </row>
    <row r="1099" ht="36" hidden="1" customHeight="1" spans="1:11">
      <c r="A1099" s="297">
        <v>2159905</v>
      </c>
      <c r="B1099" s="298" t="s">
        <v>922</v>
      </c>
      <c r="C1099" s="299"/>
      <c r="D1099" s="299"/>
      <c r="E1099" s="299"/>
      <c r="F1099" s="260" t="str">
        <f t="shared" si="103"/>
        <v/>
      </c>
      <c r="G1099" s="260" t="str">
        <f t="shared" si="104"/>
        <v/>
      </c>
      <c r="H1099" s="296" t="str">
        <f t="shared" si="102"/>
        <v>否</v>
      </c>
      <c r="I1099" s="301" t="str">
        <f t="shared" si="105"/>
        <v>否</v>
      </c>
      <c r="J1099" s="286" t="str">
        <f t="shared" si="106"/>
        <v>否</v>
      </c>
      <c r="K1099" s="286" t="str">
        <f t="shared" si="107"/>
        <v/>
      </c>
    </row>
    <row r="1100" ht="35.1" customHeight="1" spans="1:11">
      <c r="A1100" s="297">
        <v>2159999</v>
      </c>
      <c r="B1100" s="298" t="s">
        <v>923</v>
      </c>
      <c r="C1100" s="299">
        <v>5</v>
      </c>
      <c r="D1100" s="299">
        <v>5</v>
      </c>
      <c r="E1100" s="300"/>
      <c r="F1100" s="373">
        <f t="shared" si="103"/>
        <v>0</v>
      </c>
      <c r="G1100" s="373">
        <f t="shared" si="104"/>
        <v>0</v>
      </c>
      <c r="H1100" s="296" t="str">
        <f t="shared" si="102"/>
        <v>是</v>
      </c>
      <c r="I1100" s="301" t="str">
        <f t="shared" si="105"/>
        <v>否</v>
      </c>
      <c r="J1100" s="286" t="str">
        <f t="shared" si="106"/>
        <v>否</v>
      </c>
      <c r="K1100" s="372" t="str">
        <f t="shared" si="107"/>
        <v/>
      </c>
    </row>
    <row r="1101" ht="35.1" customHeight="1" spans="1:11">
      <c r="A1101" s="292">
        <v>216</v>
      </c>
      <c r="B1101" s="293" t="s">
        <v>71</v>
      </c>
      <c r="C1101" s="306">
        <f>SUM(C1102,C1112,C1119,C1125)</f>
        <v>18044</v>
      </c>
      <c r="D1101" s="306">
        <f>SUM(D1102,D1112,D1119,D1125)</f>
        <v>8909</v>
      </c>
      <c r="E1101" s="306">
        <f>SUM(E1102,E1112,E1119,E1125)</f>
        <v>16488</v>
      </c>
      <c r="F1101" s="212">
        <f t="shared" si="103"/>
        <v>0.91376634892485</v>
      </c>
      <c r="G1101" s="212">
        <f t="shared" si="104"/>
        <v>1.85071276237513</v>
      </c>
      <c r="H1101" s="296" t="str">
        <f t="shared" si="102"/>
        <v>是</v>
      </c>
      <c r="I1101" s="301" t="str">
        <f t="shared" si="105"/>
        <v>是</v>
      </c>
      <c r="J1101" s="286" t="str">
        <f t="shared" si="106"/>
        <v>是</v>
      </c>
      <c r="K1101" s="372">
        <f t="shared" si="107"/>
        <v>1</v>
      </c>
    </row>
    <row r="1102" ht="35.1" customHeight="1" spans="1:11">
      <c r="A1102" s="292">
        <v>21602</v>
      </c>
      <c r="B1102" s="298" t="s">
        <v>924</v>
      </c>
      <c r="C1102" s="300">
        <f>SUM(C1103:C1111)</f>
        <v>4332</v>
      </c>
      <c r="D1102" s="300">
        <f>SUM(D1103:D1111)</f>
        <v>4566</v>
      </c>
      <c r="E1102" s="300">
        <f>SUM(E1103:E1111)</f>
        <v>2987</v>
      </c>
      <c r="F1102" s="260">
        <f t="shared" si="103"/>
        <v>0.689519852262235</v>
      </c>
      <c r="G1102" s="260">
        <f t="shared" si="104"/>
        <v>0.654183092422251</v>
      </c>
      <c r="H1102" s="296" t="str">
        <f t="shared" si="102"/>
        <v>是</v>
      </c>
      <c r="I1102" s="301" t="str">
        <f t="shared" si="105"/>
        <v>是</v>
      </c>
      <c r="J1102" s="286" t="str">
        <f t="shared" si="106"/>
        <v>否</v>
      </c>
      <c r="K1102" s="372" t="str">
        <f t="shared" si="107"/>
        <v/>
      </c>
    </row>
    <row r="1103" ht="35.1" customHeight="1" spans="1:11">
      <c r="A1103" s="297">
        <v>2160201</v>
      </c>
      <c r="B1103" s="298" t="s">
        <v>95</v>
      </c>
      <c r="C1103" s="299">
        <v>885</v>
      </c>
      <c r="D1103" s="299">
        <v>1134</v>
      </c>
      <c r="E1103" s="300">
        <v>1057</v>
      </c>
      <c r="F1103" s="260">
        <f t="shared" si="103"/>
        <v>1.19435028248588</v>
      </c>
      <c r="G1103" s="260">
        <f t="shared" si="104"/>
        <v>0.932098765432099</v>
      </c>
      <c r="H1103" s="296" t="str">
        <f t="shared" si="102"/>
        <v>是</v>
      </c>
      <c r="I1103" s="301" t="str">
        <f t="shared" si="105"/>
        <v>否</v>
      </c>
      <c r="J1103" s="286" t="str">
        <f t="shared" si="106"/>
        <v>否</v>
      </c>
      <c r="K1103" s="372" t="str">
        <f t="shared" si="107"/>
        <v/>
      </c>
    </row>
    <row r="1104" ht="35.1" customHeight="1" spans="1:11">
      <c r="A1104" s="297">
        <v>2160202</v>
      </c>
      <c r="B1104" s="298" t="s">
        <v>96</v>
      </c>
      <c r="C1104" s="303">
        <v>54</v>
      </c>
      <c r="D1104" s="303">
        <v>57</v>
      </c>
      <c r="E1104" s="304">
        <v>225</v>
      </c>
      <c r="F1104" s="212">
        <f t="shared" si="103"/>
        <v>4.16666666666667</v>
      </c>
      <c r="G1104" s="212">
        <f t="shared" si="104"/>
        <v>3.94736842105263</v>
      </c>
      <c r="H1104" s="296" t="str">
        <f t="shared" si="102"/>
        <v>是</v>
      </c>
      <c r="I1104" s="301" t="str">
        <f t="shared" si="105"/>
        <v>否</v>
      </c>
      <c r="J1104" s="286" t="str">
        <f t="shared" si="106"/>
        <v>否</v>
      </c>
      <c r="K1104" s="372" t="str">
        <f t="shared" si="107"/>
        <v/>
      </c>
    </row>
    <row r="1105" ht="36" hidden="1" customHeight="1" spans="1:11">
      <c r="A1105" s="297">
        <v>2160203</v>
      </c>
      <c r="B1105" s="298" t="s">
        <v>97</v>
      </c>
      <c r="C1105" s="303">
        <v>0</v>
      </c>
      <c r="D1105" s="303"/>
      <c r="E1105" s="303">
        <v>0</v>
      </c>
      <c r="F1105" s="260" t="str">
        <f t="shared" si="103"/>
        <v/>
      </c>
      <c r="G1105" s="212" t="str">
        <f t="shared" si="104"/>
        <v/>
      </c>
      <c r="H1105" s="296" t="str">
        <f t="shared" si="102"/>
        <v>否</v>
      </c>
      <c r="I1105" s="301" t="str">
        <f t="shared" si="105"/>
        <v>否</v>
      </c>
      <c r="J1105" s="286" t="str">
        <f t="shared" si="106"/>
        <v>否</v>
      </c>
      <c r="K1105" s="286" t="str">
        <f t="shared" si="107"/>
        <v/>
      </c>
    </row>
    <row r="1106" ht="36" hidden="1" customHeight="1" spans="1:11">
      <c r="A1106" s="297">
        <v>2160216</v>
      </c>
      <c r="B1106" s="298" t="s">
        <v>925</v>
      </c>
      <c r="C1106" s="299">
        <v>0</v>
      </c>
      <c r="D1106" s="299"/>
      <c r="E1106" s="299">
        <v>0</v>
      </c>
      <c r="F1106" s="260" t="str">
        <f t="shared" si="103"/>
        <v/>
      </c>
      <c r="G1106" s="260" t="str">
        <f t="shared" si="104"/>
        <v/>
      </c>
      <c r="H1106" s="296" t="str">
        <f t="shared" si="102"/>
        <v>否</v>
      </c>
      <c r="I1106" s="301" t="str">
        <f t="shared" si="105"/>
        <v>否</v>
      </c>
      <c r="J1106" s="286" t="str">
        <f t="shared" si="106"/>
        <v>否</v>
      </c>
      <c r="K1106" s="286" t="str">
        <f t="shared" si="107"/>
        <v/>
      </c>
    </row>
    <row r="1107" ht="36" hidden="1" customHeight="1" spans="1:11">
      <c r="A1107" s="297">
        <v>2160217</v>
      </c>
      <c r="B1107" s="298" t="s">
        <v>926</v>
      </c>
      <c r="C1107" s="299">
        <v>0</v>
      </c>
      <c r="D1107" s="299"/>
      <c r="E1107" s="299">
        <v>0</v>
      </c>
      <c r="F1107" s="260" t="str">
        <f t="shared" si="103"/>
        <v/>
      </c>
      <c r="G1107" s="260" t="str">
        <f t="shared" si="104"/>
        <v/>
      </c>
      <c r="H1107" s="296" t="str">
        <f t="shared" si="102"/>
        <v>否</v>
      </c>
      <c r="I1107" s="301" t="str">
        <f t="shared" si="105"/>
        <v>否</v>
      </c>
      <c r="J1107" s="286" t="str">
        <f t="shared" si="106"/>
        <v>否</v>
      </c>
      <c r="K1107" s="286" t="str">
        <f t="shared" si="107"/>
        <v/>
      </c>
    </row>
    <row r="1108" ht="36" hidden="1" customHeight="1" spans="1:11">
      <c r="A1108" s="297">
        <v>2160218</v>
      </c>
      <c r="B1108" s="298" t="s">
        <v>927</v>
      </c>
      <c r="C1108" s="299">
        <v>0</v>
      </c>
      <c r="D1108" s="299"/>
      <c r="E1108" s="299">
        <v>0</v>
      </c>
      <c r="F1108" s="260" t="str">
        <f t="shared" si="103"/>
        <v/>
      </c>
      <c r="G1108" s="260" t="str">
        <f t="shared" si="104"/>
        <v/>
      </c>
      <c r="H1108" s="296" t="str">
        <f t="shared" si="102"/>
        <v>否</v>
      </c>
      <c r="I1108" s="301" t="str">
        <f t="shared" si="105"/>
        <v>否</v>
      </c>
      <c r="J1108" s="286" t="str">
        <f t="shared" si="106"/>
        <v>否</v>
      </c>
      <c r="K1108" s="286" t="str">
        <f t="shared" si="107"/>
        <v/>
      </c>
    </row>
    <row r="1109" ht="35.1" customHeight="1" spans="1:11">
      <c r="A1109" s="297">
        <v>2160219</v>
      </c>
      <c r="B1109" s="298" t="s">
        <v>928</v>
      </c>
      <c r="C1109" s="299">
        <v>2280</v>
      </c>
      <c r="D1109" s="299">
        <v>2419</v>
      </c>
      <c r="E1109" s="300">
        <v>0</v>
      </c>
      <c r="F1109" s="260">
        <f t="shared" si="103"/>
        <v>0</v>
      </c>
      <c r="G1109" s="260">
        <f t="shared" si="104"/>
        <v>0</v>
      </c>
      <c r="H1109" s="296" t="str">
        <f t="shared" si="102"/>
        <v>是</v>
      </c>
      <c r="I1109" s="301" t="str">
        <f t="shared" si="105"/>
        <v>否</v>
      </c>
      <c r="J1109" s="286" t="str">
        <f t="shared" si="106"/>
        <v>否</v>
      </c>
      <c r="K1109" s="372" t="str">
        <f t="shared" si="107"/>
        <v/>
      </c>
    </row>
    <row r="1110" ht="36" hidden="1" customHeight="1" spans="1:11">
      <c r="A1110" s="297">
        <v>2160250</v>
      </c>
      <c r="B1110" s="298" t="s">
        <v>104</v>
      </c>
      <c r="C1110" s="299">
        <v>0</v>
      </c>
      <c r="D1110" s="299"/>
      <c r="E1110" s="299">
        <v>0</v>
      </c>
      <c r="F1110" s="260" t="str">
        <f t="shared" si="103"/>
        <v/>
      </c>
      <c r="G1110" s="260" t="str">
        <f t="shared" si="104"/>
        <v/>
      </c>
      <c r="H1110" s="296" t="str">
        <f t="shared" si="102"/>
        <v>否</v>
      </c>
      <c r="I1110" s="301" t="str">
        <f t="shared" si="105"/>
        <v>否</v>
      </c>
      <c r="J1110" s="286" t="str">
        <f t="shared" si="106"/>
        <v>否</v>
      </c>
      <c r="K1110" s="286" t="str">
        <f t="shared" si="107"/>
        <v/>
      </c>
    </row>
    <row r="1111" ht="35.1" customHeight="1" spans="1:11">
      <c r="A1111" s="297">
        <v>2160299</v>
      </c>
      <c r="B1111" s="298" t="s">
        <v>929</v>
      </c>
      <c r="C1111" s="299">
        <v>1113</v>
      </c>
      <c r="D1111" s="299">
        <v>956</v>
      </c>
      <c r="E1111" s="300">
        <v>1705</v>
      </c>
      <c r="F1111" s="260">
        <f t="shared" si="103"/>
        <v>1.5318957771788</v>
      </c>
      <c r="G1111" s="260">
        <f t="shared" si="104"/>
        <v>1.78347280334728</v>
      </c>
      <c r="H1111" s="296" t="str">
        <f t="shared" si="102"/>
        <v>是</v>
      </c>
      <c r="I1111" s="301" t="str">
        <f t="shared" si="105"/>
        <v>否</v>
      </c>
      <c r="J1111" s="286" t="str">
        <f t="shared" si="106"/>
        <v>否</v>
      </c>
      <c r="K1111" s="372" t="str">
        <f t="shared" si="107"/>
        <v/>
      </c>
    </row>
    <row r="1112" ht="35.1" customHeight="1" spans="1:11">
      <c r="A1112" s="292">
        <v>21605</v>
      </c>
      <c r="B1112" s="298" t="s">
        <v>930</v>
      </c>
      <c r="C1112" s="300">
        <f>SUM(C1113:C1118)</f>
        <v>2053</v>
      </c>
      <c r="D1112" s="300">
        <f>SUM(D1113:D1118)</f>
        <v>2274</v>
      </c>
      <c r="E1112" s="300">
        <f>SUM(E1113:E1118)</f>
        <v>1581</v>
      </c>
      <c r="F1112" s="260">
        <f t="shared" si="103"/>
        <v>0.770092547491476</v>
      </c>
      <c r="G1112" s="260">
        <f t="shared" si="104"/>
        <v>0.695250659630607</v>
      </c>
      <c r="H1112" s="296" t="str">
        <f t="shared" si="102"/>
        <v>是</v>
      </c>
      <c r="I1112" s="301" t="str">
        <f t="shared" si="105"/>
        <v>是</v>
      </c>
      <c r="J1112" s="286" t="str">
        <f t="shared" si="106"/>
        <v>否</v>
      </c>
      <c r="K1112" s="372" t="str">
        <f t="shared" si="107"/>
        <v/>
      </c>
    </row>
    <row r="1113" ht="35.1" customHeight="1" spans="1:11">
      <c r="A1113" s="297">
        <v>2160501</v>
      </c>
      <c r="B1113" s="298" t="s">
        <v>95</v>
      </c>
      <c r="C1113" s="299">
        <v>744</v>
      </c>
      <c r="D1113" s="299">
        <v>908</v>
      </c>
      <c r="E1113" s="300">
        <v>1004</v>
      </c>
      <c r="F1113" s="260">
        <f t="shared" si="103"/>
        <v>1.3494623655914</v>
      </c>
      <c r="G1113" s="260">
        <f t="shared" si="104"/>
        <v>1.1057268722467</v>
      </c>
      <c r="H1113" s="296" t="str">
        <f t="shared" si="102"/>
        <v>是</v>
      </c>
      <c r="I1113" s="301" t="str">
        <f t="shared" si="105"/>
        <v>否</v>
      </c>
      <c r="J1113" s="286" t="str">
        <f t="shared" si="106"/>
        <v>否</v>
      </c>
      <c r="K1113" s="372" t="str">
        <f t="shared" si="107"/>
        <v/>
      </c>
    </row>
    <row r="1114" ht="35.1" customHeight="1" spans="1:11">
      <c r="A1114" s="297">
        <v>2160502</v>
      </c>
      <c r="B1114" s="298" t="s">
        <v>96</v>
      </c>
      <c r="C1114" s="299">
        <v>0</v>
      </c>
      <c r="D1114" s="299"/>
      <c r="E1114" s="300">
        <v>18</v>
      </c>
      <c r="F1114" s="260" t="str">
        <f t="shared" si="103"/>
        <v/>
      </c>
      <c r="G1114" s="260" t="str">
        <f t="shared" si="104"/>
        <v/>
      </c>
      <c r="H1114" s="296" t="str">
        <f t="shared" si="102"/>
        <v>是</v>
      </c>
      <c r="I1114" s="301" t="str">
        <f t="shared" si="105"/>
        <v>否</v>
      </c>
      <c r="J1114" s="286" t="str">
        <f t="shared" si="106"/>
        <v>否</v>
      </c>
      <c r="K1114" s="372" t="str">
        <f t="shared" si="107"/>
        <v/>
      </c>
    </row>
    <row r="1115" ht="36" hidden="1" customHeight="1" spans="1:11">
      <c r="A1115" s="297">
        <v>2160503</v>
      </c>
      <c r="B1115" s="298" t="s">
        <v>97</v>
      </c>
      <c r="C1115" s="303">
        <v>0</v>
      </c>
      <c r="D1115" s="303"/>
      <c r="E1115" s="303"/>
      <c r="F1115" s="212" t="str">
        <f t="shared" si="103"/>
        <v/>
      </c>
      <c r="G1115" s="212" t="str">
        <f t="shared" si="104"/>
        <v/>
      </c>
      <c r="H1115" s="296" t="str">
        <f t="shared" si="102"/>
        <v>否</v>
      </c>
      <c r="I1115" s="301" t="str">
        <f t="shared" si="105"/>
        <v>否</v>
      </c>
      <c r="J1115" s="286" t="str">
        <f t="shared" si="106"/>
        <v>否</v>
      </c>
      <c r="K1115" s="286" t="str">
        <f t="shared" si="107"/>
        <v/>
      </c>
    </row>
    <row r="1116" ht="35.1" customHeight="1" spans="1:11">
      <c r="A1116" s="297">
        <v>2160504</v>
      </c>
      <c r="B1116" s="298" t="s">
        <v>931</v>
      </c>
      <c r="C1116" s="299">
        <v>160</v>
      </c>
      <c r="D1116" s="299">
        <v>160</v>
      </c>
      <c r="E1116" s="300">
        <v>254</v>
      </c>
      <c r="F1116" s="260">
        <f t="shared" si="103"/>
        <v>1.5875</v>
      </c>
      <c r="G1116" s="260">
        <f t="shared" si="104"/>
        <v>1.5875</v>
      </c>
      <c r="H1116" s="296" t="str">
        <f t="shared" si="102"/>
        <v>是</v>
      </c>
      <c r="I1116" s="301" t="str">
        <f t="shared" si="105"/>
        <v>否</v>
      </c>
      <c r="J1116" s="286" t="str">
        <f t="shared" si="106"/>
        <v>否</v>
      </c>
      <c r="K1116" s="372" t="str">
        <f t="shared" si="107"/>
        <v/>
      </c>
    </row>
    <row r="1117" ht="36" hidden="1" customHeight="1" spans="1:11">
      <c r="A1117" s="297">
        <v>2160505</v>
      </c>
      <c r="B1117" s="298" t="s">
        <v>932</v>
      </c>
      <c r="C1117" s="299">
        <v>0</v>
      </c>
      <c r="D1117" s="299"/>
      <c r="E1117" s="299"/>
      <c r="F1117" s="260" t="str">
        <f t="shared" si="103"/>
        <v/>
      </c>
      <c r="G1117" s="260" t="str">
        <f t="shared" si="104"/>
        <v/>
      </c>
      <c r="H1117" s="296" t="str">
        <f t="shared" si="102"/>
        <v>否</v>
      </c>
      <c r="I1117" s="301" t="str">
        <f t="shared" si="105"/>
        <v>否</v>
      </c>
      <c r="J1117" s="286" t="str">
        <f t="shared" si="106"/>
        <v>否</v>
      </c>
      <c r="K1117" s="286" t="str">
        <f t="shared" si="107"/>
        <v/>
      </c>
    </row>
    <row r="1118" ht="35.1" customHeight="1" spans="1:11">
      <c r="A1118" s="297">
        <v>2160599</v>
      </c>
      <c r="B1118" s="298" t="s">
        <v>933</v>
      </c>
      <c r="C1118" s="299">
        <v>1149</v>
      </c>
      <c r="D1118" s="299">
        <v>1206</v>
      </c>
      <c r="E1118" s="300">
        <v>305</v>
      </c>
      <c r="F1118" s="260">
        <f t="shared" si="103"/>
        <v>0.265448215839861</v>
      </c>
      <c r="G1118" s="260">
        <f t="shared" si="104"/>
        <v>0.252902155887231</v>
      </c>
      <c r="H1118" s="296" t="str">
        <f t="shared" si="102"/>
        <v>是</v>
      </c>
      <c r="I1118" s="301" t="str">
        <f t="shared" si="105"/>
        <v>否</v>
      </c>
      <c r="J1118" s="286" t="str">
        <f t="shared" si="106"/>
        <v>否</v>
      </c>
      <c r="K1118" s="372" t="str">
        <f t="shared" si="107"/>
        <v/>
      </c>
    </row>
    <row r="1119" ht="35.1" customHeight="1" spans="1:11">
      <c r="A1119" s="292">
        <v>21606</v>
      </c>
      <c r="B1119" s="298" t="s">
        <v>934</v>
      </c>
      <c r="C1119" s="300">
        <f>SUM(C1120:C1124)</f>
        <v>1710</v>
      </c>
      <c r="D1119" s="300">
        <f>SUM(D1120:D1124)</f>
        <v>1719</v>
      </c>
      <c r="E1119" s="300">
        <f>SUM(E1120:E1124)</f>
        <v>1120</v>
      </c>
      <c r="F1119" s="260">
        <f t="shared" si="103"/>
        <v>0.654970760233918</v>
      </c>
      <c r="G1119" s="260">
        <f t="shared" si="104"/>
        <v>0.651541593949971</v>
      </c>
      <c r="H1119" s="296" t="str">
        <f t="shared" si="102"/>
        <v>是</v>
      </c>
      <c r="I1119" s="301" t="str">
        <f t="shared" si="105"/>
        <v>是</v>
      </c>
      <c r="J1119" s="286" t="str">
        <f t="shared" si="106"/>
        <v>否</v>
      </c>
      <c r="K1119" s="372" t="str">
        <f t="shared" si="107"/>
        <v/>
      </c>
    </row>
    <row r="1120" ht="36" hidden="1" customHeight="1" spans="1:11">
      <c r="A1120" s="297">
        <v>2160601</v>
      </c>
      <c r="B1120" s="298" t="s">
        <v>95</v>
      </c>
      <c r="C1120" s="299"/>
      <c r="D1120" s="299"/>
      <c r="E1120" s="299"/>
      <c r="F1120" s="260" t="str">
        <f t="shared" si="103"/>
        <v/>
      </c>
      <c r="G1120" s="260" t="str">
        <f t="shared" si="104"/>
        <v/>
      </c>
      <c r="H1120" s="296" t="str">
        <f t="shared" si="102"/>
        <v>否</v>
      </c>
      <c r="I1120" s="301" t="str">
        <f t="shared" si="105"/>
        <v>否</v>
      </c>
      <c r="J1120" s="286" t="str">
        <f t="shared" si="106"/>
        <v>否</v>
      </c>
      <c r="K1120" s="286" t="str">
        <f t="shared" si="107"/>
        <v/>
      </c>
    </row>
    <row r="1121" ht="36" hidden="1" customHeight="1" spans="1:11">
      <c r="A1121" s="297">
        <v>2160602</v>
      </c>
      <c r="B1121" s="298" t="s">
        <v>96</v>
      </c>
      <c r="C1121" s="299"/>
      <c r="D1121" s="299"/>
      <c r="E1121" s="299"/>
      <c r="F1121" s="260" t="str">
        <f t="shared" si="103"/>
        <v/>
      </c>
      <c r="G1121" s="260" t="str">
        <f t="shared" si="104"/>
        <v/>
      </c>
      <c r="H1121" s="296" t="str">
        <f t="shared" si="102"/>
        <v>否</v>
      </c>
      <c r="I1121" s="301" t="str">
        <f t="shared" si="105"/>
        <v>否</v>
      </c>
      <c r="J1121" s="286" t="str">
        <f t="shared" si="106"/>
        <v>否</v>
      </c>
      <c r="K1121" s="286" t="str">
        <f t="shared" si="107"/>
        <v/>
      </c>
    </row>
    <row r="1122" ht="36" hidden="1" customHeight="1" spans="1:11">
      <c r="A1122" s="297">
        <v>2160603</v>
      </c>
      <c r="B1122" s="298" t="s">
        <v>97</v>
      </c>
      <c r="C1122" s="303"/>
      <c r="D1122" s="303"/>
      <c r="E1122" s="303"/>
      <c r="F1122" s="212" t="str">
        <f t="shared" si="103"/>
        <v/>
      </c>
      <c r="G1122" s="212" t="str">
        <f t="shared" si="104"/>
        <v/>
      </c>
      <c r="H1122" s="296" t="str">
        <f t="shared" si="102"/>
        <v>否</v>
      </c>
      <c r="I1122" s="301" t="str">
        <f t="shared" si="105"/>
        <v>否</v>
      </c>
      <c r="J1122" s="286" t="str">
        <f t="shared" si="106"/>
        <v>否</v>
      </c>
      <c r="K1122" s="286" t="str">
        <f t="shared" si="107"/>
        <v/>
      </c>
    </row>
    <row r="1123" ht="36" hidden="1" customHeight="1" spans="1:11">
      <c r="A1123" s="297">
        <v>2160607</v>
      </c>
      <c r="B1123" s="298" t="s">
        <v>935</v>
      </c>
      <c r="C1123" s="299"/>
      <c r="D1123" s="299"/>
      <c r="E1123" s="299"/>
      <c r="F1123" s="260" t="str">
        <f t="shared" si="103"/>
        <v/>
      </c>
      <c r="G1123" s="260" t="str">
        <f t="shared" si="104"/>
        <v/>
      </c>
      <c r="H1123" s="296" t="str">
        <f t="shared" si="102"/>
        <v>否</v>
      </c>
      <c r="I1123" s="301" t="str">
        <f t="shared" si="105"/>
        <v>否</v>
      </c>
      <c r="J1123" s="286" t="str">
        <f t="shared" si="106"/>
        <v>否</v>
      </c>
      <c r="K1123" s="286" t="str">
        <f t="shared" si="107"/>
        <v/>
      </c>
    </row>
    <row r="1124" ht="35.1" customHeight="1" spans="1:11">
      <c r="A1124" s="297">
        <v>2160699</v>
      </c>
      <c r="B1124" s="298" t="s">
        <v>936</v>
      </c>
      <c r="C1124" s="299">
        <v>1710</v>
      </c>
      <c r="D1124" s="299">
        <v>1719</v>
      </c>
      <c r="E1124" s="300">
        <v>1120</v>
      </c>
      <c r="F1124" s="260">
        <f t="shared" si="103"/>
        <v>0.654970760233918</v>
      </c>
      <c r="G1124" s="260">
        <f t="shared" si="104"/>
        <v>0.651541593949971</v>
      </c>
      <c r="H1124" s="296" t="str">
        <f t="shared" si="102"/>
        <v>是</v>
      </c>
      <c r="I1124" s="301" t="str">
        <f t="shared" si="105"/>
        <v>否</v>
      </c>
      <c r="J1124" s="286" t="str">
        <f t="shared" si="106"/>
        <v>否</v>
      </c>
      <c r="K1124" s="372" t="str">
        <f t="shared" si="107"/>
        <v/>
      </c>
    </row>
    <row r="1125" ht="35.1" customHeight="1" spans="1:11">
      <c r="A1125" s="292">
        <v>21699</v>
      </c>
      <c r="B1125" s="298" t="s">
        <v>937</v>
      </c>
      <c r="C1125" s="300">
        <f>SUM(C1126:C1127)</f>
        <v>9949</v>
      </c>
      <c r="D1125" s="300">
        <f>SUM(D1126:D1127)</f>
        <v>350</v>
      </c>
      <c r="E1125" s="300">
        <f>SUM(E1126:E1127)</f>
        <v>10800</v>
      </c>
      <c r="F1125" s="260">
        <f t="shared" si="103"/>
        <v>1.08553623479747</v>
      </c>
      <c r="G1125" s="260">
        <f t="shared" si="104"/>
        <v>30.8571428571429</v>
      </c>
      <c r="H1125" s="296" t="str">
        <f t="shared" si="102"/>
        <v>是</v>
      </c>
      <c r="I1125" s="301" t="str">
        <f t="shared" si="105"/>
        <v>是</v>
      </c>
      <c r="J1125" s="286" t="str">
        <f t="shared" si="106"/>
        <v>否</v>
      </c>
      <c r="K1125" s="372" t="str">
        <f t="shared" si="107"/>
        <v/>
      </c>
    </row>
    <row r="1126" ht="35.1" customHeight="1" spans="1:11">
      <c r="A1126" s="297">
        <v>2169901</v>
      </c>
      <c r="B1126" s="298" t="s">
        <v>938</v>
      </c>
      <c r="C1126" s="299">
        <v>330</v>
      </c>
      <c r="D1126" s="299">
        <v>350</v>
      </c>
      <c r="E1126" s="300">
        <v>300</v>
      </c>
      <c r="F1126" s="260">
        <f t="shared" si="103"/>
        <v>0.909090909090909</v>
      </c>
      <c r="G1126" s="260">
        <f t="shared" si="104"/>
        <v>0.857142857142857</v>
      </c>
      <c r="H1126" s="296" t="str">
        <f t="shared" si="102"/>
        <v>是</v>
      </c>
      <c r="I1126" s="301" t="str">
        <f t="shared" si="105"/>
        <v>否</v>
      </c>
      <c r="J1126" s="286" t="str">
        <f t="shared" si="106"/>
        <v>否</v>
      </c>
      <c r="K1126" s="372" t="str">
        <f t="shared" si="107"/>
        <v/>
      </c>
    </row>
    <row r="1127" ht="35.1" customHeight="1" spans="1:11">
      <c r="A1127" s="297">
        <v>2169999</v>
      </c>
      <c r="B1127" s="298" t="s">
        <v>939</v>
      </c>
      <c r="C1127" s="299">
        <v>9619</v>
      </c>
      <c r="D1127" s="299"/>
      <c r="E1127" s="300">
        <v>10500</v>
      </c>
      <c r="F1127" s="260">
        <f t="shared" si="103"/>
        <v>1.09158956232457</v>
      </c>
      <c r="G1127" s="260" t="str">
        <f t="shared" si="104"/>
        <v/>
      </c>
      <c r="H1127" s="296" t="str">
        <f t="shared" si="102"/>
        <v>是</v>
      </c>
      <c r="I1127" s="301" t="str">
        <f t="shared" si="105"/>
        <v>否</v>
      </c>
      <c r="J1127" s="286" t="str">
        <f t="shared" si="106"/>
        <v>否</v>
      </c>
      <c r="K1127" s="372" t="str">
        <f t="shared" si="107"/>
        <v/>
      </c>
    </row>
    <row r="1128" ht="35.1" customHeight="1" spans="1:11">
      <c r="A1128" s="292">
        <v>217</v>
      </c>
      <c r="B1128" s="293" t="s">
        <v>72</v>
      </c>
      <c r="C1128" s="294">
        <f>SUM(C1129,C1136,C1142)</f>
        <v>154</v>
      </c>
      <c r="D1128" s="294">
        <f>SUM(D1129,D1136,D1142)</f>
        <v>153</v>
      </c>
      <c r="E1128" s="294">
        <f>SUM(E1129,E1136,E1142)</f>
        <v>141</v>
      </c>
      <c r="F1128" s="212">
        <f t="shared" si="103"/>
        <v>0.915584415584416</v>
      </c>
      <c r="G1128" s="212">
        <f t="shared" si="104"/>
        <v>0.92156862745098</v>
      </c>
      <c r="H1128" s="296" t="str">
        <f t="shared" si="102"/>
        <v>是</v>
      </c>
      <c r="I1128" s="301" t="str">
        <f t="shared" si="105"/>
        <v>是</v>
      </c>
      <c r="J1128" s="286" t="str">
        <f t="shared" si="106"/>
        <v>是</v>
      </c>
      <c r="K1128" s="372">
        <f t="shared" si="107"/>
        <v>1</v>
      </c>
    </row>
    <row r="1129" customFormat="1" ht="35.1" customHeight="1" spans="1:11">
      <c r="A1129" s="292">
        <v>21701</v>
      </c>
      <c r="B1129" s="298" t="s">
        <v>940</v>
      </c>
      <c r="C1129" s="300">
        <f>SUM(C1130:C1135)</f>
        <v>50</v>
      </c>
      <c r="D1129" s="300">
        <f>SUM(D1130:D1135)</f>
        <v>50</v>
      </c>
      <c r="E1129" s="300">
        <f>SUM(E1130:E1135)</f>
        <v>0</v>
      </c>
      <c r="F1129" s="260">
        <f t="shared" si="103"/>
        <v>0</v>
      </c>
      <c r="G1129" s="260">
        <f t="shared" si="104"/>
        <v>0</v>
      </c>
      <c r="H1129" s="296" t="str">
        <f t="shared" si="102"/>
        <v>是</v>
      </c>
      <c r="I1129" s="301" t="str">
        <f t="shared" si="105"/>
        <v>是</v>
      </c>
      <c r="J1129" s="286" t="str">
        <f t="shared" si="106"/>
        <v>否</v>
      </c>
      <c r="K1129" s="372" t="str">
        <f t="shared" si="107"/>
        <v/>
      </c>
    </row>
    <row r="1130" customFormat="1" ht="36" hidden="1" customHeight="1" spans="1:11">
      <c r="A1130" s="297">
        <v>2170101</v>
      </c>
      <c r="B1130" s="298" t="s">
        <v>95</v>
      </c>
      <c r="C1130" s="299"/>
      <c r="D1130" s="299"/>
      <c r="E1130" s="299"/>
      <c r="F1130" s="373" t="str">
        <f t="shared" si="103"/>
        <v/>
      </c>
      <c r="G1130" s="260" t="str">
        <f t="shared" si="104"/>
        <v/>
      </c>
      <c r="H1130" s="296" t="str">
        <f t="shared" si="102"/>
        <v>否</v>
      </c>
      <c r="I1130" s="301" t="str">
        <f t="shared" si="105"/>
        <v>否</v>
      </c>
      <c r="J1130" s="286" t="str">
        <f t="shared" si="106"/>
        <v>否</v>
      </c>
      <c r="K1130" s="286" t="str">
        <f t="shared" si="107"/>
        <v/>
      </c>
    </row>
    <row r="1131" ht="36" hidden="1" customHeight="1" spans="1:11">
      <c r="A1131" s="297">
        <v>2170102</v>
      </c>
      <c r="B1131" s="298" t="s">
        <v>96</v>
      </c>
      <c r="C1131" s="303"/>
      <c r="D1131" s="303"/>
      <c r="E1131" s="303"/>
      <c r="F1131" s="373" t="str">
        <f t="shared" si="103"/>
        <v/>
      </c>
      <c r="G1131" s="212" t="str">
        <f t="shared" si="104"/>
        <v/>
      </c>
      <c r="H1131" s="296" t="str">
        <f t="shared" si="102"/>
        <v>否</v>
      </c>
      <c r="I1131" s="301" t="str">
        <f t="shared" si="105"/>
        <v>否</v>
      </c>
      <c r="J1131" s="286" t="str">
        <f t="shared" si="106"/>
        <v>否</v>
      </c>
      <c r="K1131" s="286" t="str">
        <f t="shared" si="107"/>
        <v/>
      </c>
    </row>
    <row r="1132" ht="36" hidden="1" customHeight="1" spans="1:11">
      <c r="A1132" s="297">
        <v>2170103</v>
      </c>
      <c r="B1132" s="298" t="s">
        <v>97</v>
      </c>
      <c r="C1132" s="303"/>
      <c r="D1132" s="303"/>
      <c r="E1132" s="303"/>
      <c r="F1132" s="260" t="str">
        <f t="shared" si="103"/>
        <v/>
      </c>
      <c r="G1132" s="212" t="str">
        <f t="shared" si="104"/>
        <v/>
      </c>
      <c r="H1132" s="296" t="str">
        <f t="shared" si="102"/>
        <v>否</v>
      </c>
      <c r="I1132" s="301" t="str">
        <f t="shared" si="105"/>
        <v>否</v>
      </c>
      <c r="J1132" s="286" t="str">
        <f t="shared" si="106"/>
        <v>否</v>
      </c>
      <c r="K1132" s="286" t="str">
        <f t="shared" si="107"/>
        <v/>
      </c>
    </row>
    <row r="1133" customFormat="1" ht="36" hidden="1" customHeight="1" spans="1:11">
      <c r="A1133" s="297">
        <v>2170104</v>
      </c>
      <c r="B1133" s="298" t="s">
        <v>941</v>
      </c>
      <c r="C1133" s="299"/>
      <c r="D1133" s="299"/>
      <c r="E1133" s="299"/>
      <c r="F1133" s="260" t="str">
        <f t="shared" si="103"/>
        <v/>
      </c>
      <c r="G1133" s="260" t="str">
        <f t="shared" si="104"/>
        <v/>
      </c>
      <c r="H1133" s="296" t="str">
        <f t="shared" si="102"/>
        <v>否</v>
      </c>
      <c r="I1133" s="301" t="str">
        <f t="shared" si="105"/>
        <v>否</v>
      </c>
      <c r="J1133" s="286" t="str">
        <f t="shared" si="106"/>
        <v>否</v>
      </c>
      <c r="K1133" s="286" t="str">
        <f t="shared" si="107"/>
        <v/>
      </c>
    </row>
    <row r="1134" customFormat="1" ht="36" hidden="1" customHeight="1" spans="1:11">
      <c r="A1134" s="297">
        <v>2170150</v>
      </c>
      <c r="B1134" s="298" t="s">
        <v>104</v>
      </c>
      <c r="C1134" s="299"/>
      <c r="D1134" s="299"/>
      <c r="E1134" s="299"/>
      <c r="F1134" s="260" t="str">
        <f t="shared" si="103"/>
        <v/>
      </c>
      <c r="G1134" s="260" t="str">
        <f t="shared" si="104"/>
        <v/>
      </c>
      <c r="H1134" s="296" t="str">
        <f t="shared" si="102"/>
        <v>否</v>
      </c>
      <c r="I1134" s="301" t="str">
        <f t="shared" si="105"/>
        <v>否</v>
      </c>
      <c r="J1134" s="286" t="str">
        <f t="shared" si="106"/>
        <v>否</v>
      </c>
      <c r="K1134" s="286" t="str">
        <f t="shared" si="107"/>
        <v/>
      </c>
    </row>
    <row r="1135" ht="35.1" customHeight="1" spans="1:11">
      <c r="A1135" s="297">
        <v>2170199</v>
      </c>
      <c r="B1135" s="298" t="s">
        <v>942</v>
      </c>
      <c r="C1135" s="299">
        <v>50</v>
      </c>
      <c r="D1135" s="299">
        <v>50</v>
      </c>
      <c r="E1135" s="300"/>
      <c r="F1135" s="260">
        <f t="shared" si="103"/>
        <v>0</v>
      </c>
      <c r="G1135" s="260">
        <f t="shared" si="104"/>
        <v>0</v>
      </c>
      <c r="H1135" s="296" t="str">
        <f t="shared" si="102"/>
        <v>是</v>
      </c>
      <c r="I1135" s="301" t="str">
        <f t="shared" si="105"/>
        <v>否</v>
      </c>
      <c r="J1135" s="286" t="str">
        <f t="shared" si="106"/>
        <v>否</v>
      </c>
      <c r="K1135" s="372" t="str">
        <f t="shared" si="107"/>
        <v/>
      </c>
    </row>
    <row r="1136" customFormat="1" ht="36" hidden="1" customHeight="1" spans="1:11">
      <c r="A1136" s="292">
        <v>21703</v>
      </c>
      <c r="B1136" s="302" t="s">
        <v>943</v>
      </c>
      <c r="C1136" s="300">
        <f>SUM(C1137:C1141)</f>
        <v>0</v>
      </c>
      <c r="D1136" s="300">
        <f>SUM(D1137:D1141)</f>
        <v>0</v>
      </c>
      <c r="E1136" s="300">
        <f>SUM(E1137:E1141)</f>
        <v>0</v>
      </c>
      <c r="F1136" s="260" t="str">
        <f t="shared" si="103"/>
        <v/>
      </c>
      <c r="G1136" s="260" t="str">
        <f t="shared" si="104"/>
        <v/>
      </c>
      <c r="H1136" s="296" t="str">
        <f t="shared" si="102"/>
        <v>否</v>
      </c>
      <c r="I1136" s="301" t="str">
        <f t="shared" si="105"/>
        <v>是</v>
      </c>
      <c r="J1136" s="286" t="str">
        <f t="shared" si="106"/>
        <v>否</v>
      </c>
      <c r="K1136" s="286" t="str">
        <f t="shared" si="107"/>
        <v/>
      </c>
    </row>
    <row r="1137" ht="36" hidden="1" customHeight="1" spans="1:11">
      <c r="A1137" s="297">
        <v>2170301</v>
      </c>
      <c r="B1137" s="302" t="s">
        <v>944</v>
      </c>
      <c r="C1137" s="299"/>
      <c r="D1137" s="299"/>
      <c r="E1137" s="299"/>
      <c r="F1137" s="260" t="str">
        <f t="shared" si="103"/>
        <v/>
      </c>
      <c r="G1137" s="260" t="str">
        <f t="shared" si="104"/>
        <v/>
      </c>
      <c r="H1137" s="296" t="str">
        <f t="shared" si="102"/>
        <v>否</v>
      </c>
      <c r="I1137" s="301" t="str">
        <f t="shared" si="105"/>
        <v>否</v>
      </c>
      <c r="J1137" s="286" t="str">
        <f t="shared" si="106"/>
        <v>否</v>
      </c>
      <c r="K1137" s="286" t="str">
        <f t="shared" si="107"/>
        <v/>
      </c>
    </row>
    <row r="1138" ht="36" hidden="1" customHeight="1" spans="1:11">
      <c r="A1138" s="297">
        <v>2170302</v>
      </c>
      <c r="B1138" s="298" t="s">
        <v>945</v>
      </c>
      <c r="C1138" s="299"/>
      <c r="D1138" s="299"/>
      <c r="E1138" s="299"/>
      <c r="F1138" s="260" t="str">
        <f t="shared" si="103"/>
        <v/>
      </c>
      <c r="G1138" s="260" t="str">
        <f t="shared" si="104"/>
        <v/>
      </c>
      <c r="H1138" s="296" t="str">
        <f t="shared" si="102"/>
        <v>否</v>
      </c>
      <c r="I1138" s="301" t="str">
        <f t="shared" si="105"/>
        <v>否</v>
      </c>
      <c r="J1138" s="286" t="str">
        <f t="shared" si="106"/>
        <v>否</v>
      </c>
      <c r="K1138" s="286" t="str">
        <f t="shared" si="107"/>
        <v/>
      </c>
    </row>
    <row r="1139" ht="36" hidden="1" customHeight="1" spans="1:11">
      <c r="A1139" s="297">
        <v>2170303</v>
      </c>
      <c r="B1139" s="298" t="s">
        <v>946</v>
      </c>
      <c r="C1139" s="303"/>
      <c r="D1139" s="303"/>
      <c r="E1139" s="303"/>
      <c r="F1139" s="212" t="str">
        <f t="shared" si="103"/>
        <v/>
      </c>
      <c r="G1139" s="212" t="str">
        <f t="shared" si="104"/>
        <v/>
      </c>
      <c r="H1139" s="296" t="str">
        <f t="shared" si="102"/>
        <v>否</v>
      </c>
      <c r="I1139" s="301" t="str">
        <f t="shared" si="105"/>
        <v>否</v>
      </c>
      <c r="J1139" s="286" t="str">
        <f t="shared" si="106"/>
        <v>否</v>
      </c>
      <c r="K1139" s="286" t="str">
        <f t="shared" si="107"/>
        <v/>
      </c>
    </row>
    <row r="1140" customFormat="1" ht="36" hidden="1" customHeight="1" spans="1:11">
      <c r="A1140" s="297">
        <v>2170304</v>
      </c>
      <c r="B1140" s="302" t="s">
        <v>947</v>
      </c>
      <c r="C1140" s="299"/>
      <c r="D1140" s="299"/>
      <c r="E1140" s="299"/>
      <c r="F1140" s="260" t="str">
        <f t="shared" si="103"/>
        <v/>
      </c>
      <c r="G1140" s="260" t="str">
        <f t="shared" si="104"/>
        <v/>
      </c>
      <c r="H1140" s="296" t="str">
        <f t="shared" si="102"/>
        <v>否</v>
      </c>
      <c r="I1140" s="301" t="str">
        <f t="shared" si="105"/>
        <v>否</v>
      </c>
      <c r="J1140" s="286" t="str">
        <f t="shared" si="106"/>
        <v>否</v>
      </c>
      <c r="K1140" s="286" t="str">
        <f t="shared" si="107"/>
        <v/>
      </c>
    </row>
    <row r="1141" customFormat="1" ht="36" hidden="1" customHeight="1" spans="1:11">
      <c r="A1141" s="297">
        <v>2170399</v>
      </c>
      <c r="B1141" s="302" t="s">
        <v>948</v>
      </c>
      <c r="C1141" s="299"/>
      <c r="D1141" s="299"/>
      <c r="E1141" s="299"/>
      <c r="F1141" s="260" t="str">
        <f t="shared" si="103"/>
        <v/>
      </c>
      <c r="G1141" s="260" t="str">
        <f t="shared" si="104"/>
        <v/>
      </c>
      <c r="H1141" s="296" t="str">
        <f t="shared" si="102"/>
        <v>否</v>
      </c>
      <c r="I1141" s="301" t="str">
        <f t="shared" si="105"/>
        <v>否</v>
      </c>
      <c r="J1141" s="286" t="str">
        <f t="shared" si="106"/>
        <v>否</v>
      </c>
      <c r="K1141" s="286" t="str">
        <f t="shared" si="107"/>
        <v/>
      </c>
    </row>
    <row r="1142" customFormat="1" ht="35.1" customHeight="1" spans="1:11">
      <c r="A1142" s="297">
        <v>21799</v>
      </c>
      <c r="B1142" s="298" t="s">
        <v>949</v>
      </c>
      <c r="C1142" s="299">
        <v>104</v>
      </c>
      <c r="D1142" s="299">
        <v>103</v>
      </c>
      <c r="E1142" s="300">
        <v>141</v>
      </c>
      <c r="F1142" s="260">
        <f t="shared" si="103"/>
        <v>1.35576923076923</v>
      </c>
      <c r="G1142" s="260">
        <f t="shared" si="104"/>
        <v>1.36893203883495</v>
      </c>
      <c r="H1142" s="296" t="str">
        <f t="shared" si="102"/>
        <v>是</v>
      </c>
      <c r="I1142" s="301" t="str">
        <f t="shared" si="105"/>
        <v>是</v>
      </c>
      <c r="J1142" s="286" t="str">
        <f t="shared" si="106"/>
        <v>否</v>
      </c>
      <c r="K1142" s="372" t="str">
        <f t="shared" si="107"/>
        <v/>
      </c>
    </row>
    <row r="1143" customFormat="1" ht="35.1" customHeight="1" spans="1:11">
      <c r="A1143" s="292">
        <v>219</v>
      </c>
      <c r="B1143" s="307" t="s">
        <v>73</v>
      </c>
      <c r="C1143" s="306">
        <f>SUM(C1144:C1152)</f>
        <v>0</v>
      </c>
      <c r="D1143" s="306">
        <f>SUM(D1144:D1152)</f>
        <v>0</v>
      </c>
      <c r="E1143" s="306">
        <f>SUM(E1144:E1152)</f>
        <v>0</v>
      </c>
      <c r="F1143" s="212" t="str">
        <f t="shared" si="103"/>
        <v/>
      </c>
      <c r="G1143" s="212" t="str">
        <f t="shared" si="104"/>
        <v/>
      </c>
      <c r="H1143" s="296" t="str">
        <f t="shared" si="102"/>
        <v>是</v>
      </c>
      <c r="I1143" s="301" t="str">
        <f t="shared" si="105"/>
        <v>是</v>
      </c>
      <c r="J1143" s="286" t="str">
        <f t="shared" si="106"/>
        <v>是</v>
      </c>
      <c r="K1143" s="372">
        <f t="shared" si="107"/>
        <v>1</v>
      </c>
    </row>
    <row r="1144" customFormat="1" ht="36" hidden="1" customHeight="1" spans="1:11">
      <c r="A1144" s="297">
        <v>21901</v>
      </c>
      <c r="B1144" s="298" t="s">
        <v>950</v>
      </c>
      <c r="C1144" s="299"/>
      <c r="D1144" s="299"/>
      <c r="E1144" s="299"/>
      <c r="F1144" s="373" t="str">
        <f t="shared" si="103"/>
        <v/>
      </c>
      <c r="G1144" s="260" t="str">
        <f t="shared" si="104"/>
        <v/>
      </c>
      <c r="H1144" s="296" t="str">
        <f t="shared" si="102"/>
        <v>否</v>
      </c>
      <c r="I1144" s="301" t="str">
        <f t="shared" si="105"/>
        <v>是</v>
      </c>
      <c r="J1144" s="286" t="str">
        <f t="shared" si="106"/>
        <v>否</v>
      </c>
      <c r="K1144" s="286" t="str">
        <f t="shared" si="107"/>
        <v/>
      </c>
    </row>
    <row r="1145" customFormat="1" ht="36" hidden="1" customHeight="1" spans="1:11">
      <c r="A1145" s="297">
        <v>21902</v>
      </c>
      <c r="B1145" s="298" t="s">
        <v>951</v>
      </c>
      <c r="C1145" s="299"/>
      <c r="D1145" s="299"/>
      <c r="E1145" s="299"/>
      <c r="F1145" s="260" t="str">
        <f t="shared" si="103"/>
        <v/>
      </c>
      <c r="G1145" s="260" t="str">
        <f t="shared" si="104"/>
        <v/>
      </c>
      <c r="H1145" s="296" t="str">
        <f t="shared" si="102"/>
        <v>否</v>
      </c>
      <c r="I1145" s="301" t="str">
        <f t="shared" si="105"/>
        <v>是</v>
      </c>
      <c r="J1145" s="286" t="str">
        <f t="shared" si="106"/>
        <v>否</v>
      </c>
      <c r="K1145" s="286" t="str">
        <f t="shared" si="107"/>
        <v/>
      </c>
    </row>
    <row r="1146" customFormat="1" ht="36" hidden="1" customHeight="1" spans="1:11">
      <c r="A1146" s="297">
        <v>21903</v>
      </c>
      <c r="B1146" s="298" t="s">
        <v>952</v>
      </c>
      <c r="C1146" s="303"/>
      <c r="D1146" s="303"/>
      <c r="E1146" s="303"/>
      <c r="F1146" s="260" t="str">
        <f t="shared" si="103"/>
        <v/>
      </c>
      <c r="G1146" s="260" t="str">
        <f t="shared" si="104"/>
        <v/>
      </c>
      <c r="H1146" s="296" t="str">
        <f t="shared" si="102"/>
        <v>否</v>
      </c>
      <c r="I1146" s="301" t="str">
        <f t="shared" si="105"/>
        <v>是</v>
      </c>
      <c r="J1146" s="286" t="str">
        <f t="shared" si="106"/>
        <v>否</v>
      </c>
      <c r="K1146" s="286" t="str">
        <f t="shared" si="107"/>
        <v/>
      </c>
    </row>
    <row r="1147" customFormat="1" ht="36" hidden="1" customHeight="1" spans="1:11">
      <c r="A1147" s="297">
        <v>21904</v>
      </c>
      <c r="B1147" s="302" t="s">
        <v>953</v>
      </c>
      <c r="C1147" s="309"/>
      <c r="D1147" s="309"/>
      <c r="E1147" s="309"/>
      <c r="F1147" s="260" t="str">
        <f t="shared" si="103"/>
        <v/>
      </c>
      <c r="G1147" s="260" t="str">
        <f t="shared" si="104"/>
        <v/>
      </c>
      <c r="H1147" s="296" t="str">
        <f t="shared" si="102"/>
        <v>否</v>
      </c>
      <c r="I1147" s="301" t="str">
        <f t="shared" si="105"/>
        <v>是</v>
      </c>
      <c r="J1147" s="286" t="str">
        <f t="shared" si="106"/>
        <v>否</v>
      </c>
      <c r="K1147" s="286" t="str">
        <f t="shared" si="107"/>
        <v/>
      </c>
    </row>
    <row r="1148" ht="36" hidden="1" customHeight="1" spans="1:11">
      <c r="A1148" s="297">
        <v>21905</v>
      </c>
      <c r="B1148" s="302" t="s">
        <v>954</v>
      </c>
      <c r="C1148" s="309"/>
      <c r="D1148" s="309"/>
      <c r="E1148" s="309"/>
      <c r="F1148" s="260" t="str">
        <f t="shared" si="103"/>
        <v/>
      </c>
      <c r="G1148" s="260" t="str">
        <f t="shared" si="104"/>
        <v/>
      </c>
      <c r="H1148" s="296" t="str">
        <f t="shared" ref="H1148:H1211" si="108">IF(B1148&lt;&gt;"",IF(SUM(C1148:E1148,K1148)&lt;&gt;0,"是","否"),"是")</f>
        <v>否</v>
      </c>
      <c r="I1148" s="301" t="str">
        <f t="shared" si="105"/>
        <v>是</v>
      </c>
      <c r="J1148" s="286" t="str">
        <f t="shared" si="106"/>
        <v>否</v>
      </c>
      <c r="K1148" s="286" t="str">
        <f t="shared" si="107"/>
        <v/>
      </c>
    </row>
    <row r="1149" ht="36" hidden="1" customHeight="1" spans="1:11">
      <c r="A1149" s="297">
        <v>21906</v>
      </c>
      <c r="B1149" s="302" t="s">
        <v>712</v>
      </c>
      <c r="C1149" s="309"/>
      <c r="D1149" s="309"/>
      <c r="E1149" s="309"/>
      <c r="F1149" s="260" t="str">
        <f t="shared" si="103"/>
        <v/>
      </c>
      <c r="G1149" s="260" t="str">
        <f t="shared" si="104"/>
        <v/>
      </c>
      <c r="H1149" s="296" t="str">
        <f t="shared" si="108"/>
        <v>否</v>
      </c>
      <c r="I1149" s="301" t="str">
        <f t="shared" si="105"/>
        <v>是</v>
      </c>
      <c r="J1149" s="286" t="str">
        <f t="shared" si="106"/>
        <v>否</v>
      </c>
      <c r="K1149" s="286" t="str">
        <f t="shared" si="107"/>
        <v/>
      </c>
    </row>
    <row r="1150" ht="36" hidden="1" customHeight="1" spans="1:11">
      <c r="A1150" s="297">
        <v>21907</v>
      </c>
      <c r="B1150" s="302" t="s">
        <v>955</v>
      </c>
      <c r="C1150" s="309"/>
      <c r="D1150" s="309"/>
      <c r="E1150" s="309"/>
      <c r="F1150" s="260" t="str">
        <f t="shared" si="103"/>
        <v/>
      </c>
      <c r="G1150" s="260" t="str">
        <f t="shared" si="104"/>
        <v/>
      </c>
      <c r="H1150" s="296" t="str">
        <f t="shared" si="108"/>
        <v>否</v>
      </c>
      <c r="I1150" s="301" t="str">
        <f t="shared" si="105"/>
        <v>是</v>
      </c>
      <c r="J1150" s="286" t="str">
        <f t="shared" si="106"/>
        <v>否</v>
      </c>
      <c r="K1150" s="286" t="str">
        <f t="shared" si="107"/>
        <v/>
      </c>
    </row>
    <row r="1151" ht="36" hidden="1" customHeight="1" spans="1:11">
      <c r="A1151" s="297">
        <v>21908</v>
      </c>
      <c r="B1151" s="302" t="s">
        <v>956</v>
      </c>
      <c r="C1151" s="309"/>
      <c r="D1151" s="309"/>
      <c r="E1151" s="309"/>
      <c r="F1151" s="260" t="str">
        <f t="shared" si="103"/>
        <v/>
      </c>
      <c r="G1151" s="260" t="str">
        <f t="shared" si="104"/>
        <v/>
      </c>
      <c r="H1151" s="296" t="str">
        <f t="shared" si="108"/>
        <v>否</v>
      </c>
      <c r="I1151" s="301" t="str">
        <f t="shared" si="105"/>
        <v>是</v>
      </c>
      <c r="J1151" s="286" t="str">
        <f t="shared" si="106"/>
        <v>否</v>
      </c>
      <c r="K1151" s="286" t="str">
        <f t="shared" si="107"/>
        <v/>
      </c>
    </row>
    <row r="1152" ht="36" hidden="1" customHeight="1" spans="1:11">
      <c r="A1152" s="297">
        <v>21999</v>
      </c>
      <c r="B1152" s="302" t="s">
        <v>957</v>
      </c>
      <c r="C1152" s="309"/>
      <c r="D1152" s="309"/>
      <c r="E1152" s="309"/>
      <c r="F1152" s="260" t="str">
        <f t="shared" si="103"/>
        <v/>
      </c>
      <c r="G1152" s="260" t="str">
        <f t="shared" si="104"/>
        <v/>
      </c>
      <c r="H1152" s="296" t="str">
        <f t="shared" si="108"/>
        <v>否</v>
      </c>
      <c r="I1152" s="301" t="str">
        <f t="shared" si="105"/>
        <v>是</v>
      </c>
      <c r="J1152" s="286" t="str">
        <f t="shared" si="106"/>
        <v>否</v>
      </c>
      <c r="K1152" s="286" t="str">
        <f t="shared" si="107"/>
        <v/>
      </c>
    </row>
    <row r="1153" ht="35.1" customHeight="1" spans="1:11">
      <c r="A1153" s="292">
        <v>220</v>
      </c>
      <c r="B1153" s="307" t="s">
        <v>74</v>
      </c>
      <c r="C1153" s="308">
        <f>SUM(C1154,C1174,C1193,C1202,C1215,C1230)</f>
        <v>27505</v>
      </c>
      <c r="D1153" s="308">
        <f>SUM(D1154,D1174,D1193,D1202,D1215,D1230)</f>
        <v>19127</v>
      </c>
      <c r="E1153" s="308">
        <f>SUM(E1154,E1174,E1193,E1202,E1215,E1230)</f>
        <v>39644</v>
      </c>
      <c r="F1153" s="212">
        <f t="shared" si="103"/>
        <v>1.44133793855663</v>
      </c>
      <c r="G1153" s="212">
        <f t="shared" si="104"/>
        <v>2.0726721388613</v>
      </c>
      <c r="H1153" s="296" t="str">
        <f t="shared" si="108"/>
        <v>是</v>
      </c>
      <c r="I1153" s="301" t="str">
        <f t="shared" si="105"/>
        <v>是</v>
      </c>
      <c r="J1153" s="286" t="str">
        <f t="shared" si="106"/>
        <v>是</v>
      </c>
      <c r="K1153" s="372">
        <f t="shared" si="107"/>
        <v>1</v>
      </c>
    </row>
    <row r="1154" ht="35.1" customHeight="1" spans="1:11">
      <c r="A1154" s="292">
        <v>22001</v>
      </c>
      <c r="B1154" s="302" t="s">
        <v>958</v>
      </c>
      <c r="C1154" s="323">
        <f>SUM(C1155:C1173)</f>
        <v>11435</v>
      </c>
      <c r="D1154" s="323">
        <f>SUM(D1155:D1173)</f>
        <v>14893</v>
      </c>
      <c r="E1154" s="323">
        <f>SUM(E1155:E1173)</f>
        <v>36165</v>
      </c>
      <c r="F1154" s="260">
        <f t="shared" si="103"/>
        <v>3.16265850459117</v>
      </c>
      <c r="G1154" s="260">
        <f t="shared" si="104"/>
        <v>2.42832203048412</v>
      </c>
      <c r="H1154" s="296" t="str">
        <f t="shared" si="108"/>
        <v>是</v>
      </c>
      <c r="I1154" s="301" t="str">
        <f t="shared" si="105"/>
        <v>是</v>
      </c>
      <c r="J1154" s="286" t="str">
        <f t="shared" si="106"/>
        <v>否</v>
      </c>
      <c r="K1154" s="372" t="str">
        <f t="shared" si="107"/>
        <v/>
      </c>
    </row>
    <row r="1155" ht="35.1" customHeight="1" spans="1:11">
      <c r="A1155" s="297">
        <v>2200101</v>
      </c>
      <c r="B1155" s="298" t="s">
        <v>95</v>
      </c>
      <c r="C1155" s="309">
        <v>5694</v>
      </c>
      <c r="D1155" s="309">
        <v>7532</v>
      </c>
      <c r="E1155" s="323">
        <v>6830</v>
      </c>
      <c r="F1155" s="260">
        <f t="shared" si="103"/>
        <v>1.19950825430277</v>
      </c>
      <c r="G1155" s="260">
        <f t="shared" si="104"/>
        <v>0.90679766330324</v>
      </c>
      <c r="H1155" s="296" t="str">
        <f t="shared" si="108"/>
        <v>是</v>
      </c>
      <c r="I1155" s="301" t="str">
        <f t="shared" si="105"/>
        <v>否</v>
      </c>
      <c r="J1155" s="286" t="str">
        <f t="shared" si="106"/>
        <v>否</v>
      </c>
      <c r="K1155" s="372" t="str">
        <f t="shared" si="107"/>
        <v/>
      </c>
    </row>
    <row r="1156" ht="35.1" customHeight="1" spans="1:11">
      <c r="A1156" s="297">
        <v>2200102</v>
      </c>
      <c r="B1156" s="298" t="s">
        <v>96</v>
      </c>
      <c r="C1156" s="303">
        <v>217</v>
      </c>
      <c r="D1156" s="303">
        <v>255</v>
      </c>
      <c r="E1156" s="304">
        <v>168</v>
      </c>
      <c r="F1156" s="212">
        <f t="shared" si="103"/>
        <v>0.774193548387097</v>
      </c>
      <c r="G1156" s="212">
        <f t="shared" si="104"/>
        <v>0.658823529411765</v>
      </c>
      <c r="H1156" s="296" t="str">
        <f t="shared" si="108"/>
        <v>是</v>
      </c>
      <c r="I1156" s="301" t="str">
        <f t="shared" si="105"/>
        <v>否</v>
      </c>
      <c r="J1156" s="286" t="str">
        <f t="shared" si="106"/>
        <v>否</v>
      </c>
      <c r="K1156" s="372" t="str">
        <f t="shared" si="107"/>
        <v/>
      </c>
    </row>
    <row r="1157" ht="36" hidden="1" customHeight="1" spans="1:11">
      <c r="A1157" s="297">
        <v>2200103</v>
      </c>
      <c r="B1157" s="298" t="s">
        <v>97</v>
      </c>
      <c r="C1157" s="303">
        <v>0</v>
      </c>
      <c r="D1157" s="303"/>
      <c r="E1157" s="303"/>
      <c r="F1157" s="212" t="str">
        <f t="shared" ref="F1157:F1220" si="109">IF(C1157&lt;&gt;0,E1157/C1157,"")</f>
        <v/>
      </c>
      <c r="G1157" s="212" t="str">
        <f t="shared" ref="G1157:G1220" si="110">IF(D1157&lt;&gt;0,E1157/D1157,"")</f>
        <v/>
      </c>
      <c r="H1157" s="296" t="str">
        <f t="shared" si="108"/>
        <v>否</v>
      </c>
      <c r="I1157" s="301" t="str">
        <f t="shared" si="105"/>
        <v>否</v>
      </c>
      <c r="J1157" s="286" t="str">
        <f t="shared" si="106"/>
        <v>否</v>
      </c>
      <c r="K1157" s="286" t="str">
        <f t="shared" si="107"/>
        <v/>
      </c>
    </row>
    <row r="1158" ht="35.1" customHeight="1" spans="1:11">
      <c r="A1158" s="297">
        <v>2200104</v>
      </c>
      <c r="B1158" s="298" t="s">
        <v>959</v>
      </c>
      <c r="C1158" s="299">
        <v>245</v>
      </c>
      <c r="D1158" s="299">
        <v>265</v>
      </c>
      <c r="E1158" s="300">
        <v>23</v>
      </c>
      <c r="F1158" s="260">
        <f t="shared" si="109"/>
        <v>0.0938775510204082</v>
      </c>
      <c r="G1158" s="260">
        <f t="shared" si="110"/>
        <v>0.0867924528301887</v>
      </c>
      <c r="H1158" s="296" t="str">
        <f t="shared" si="108"/>
        <v>是</v>
      </c>
      <c r="I1158" s="301" t="str">
        <f t="shared" ref="I1158:I1221" si="111">IF(LEN(A1158)&lt;=5,"是","否")</f>
        <v>否</v>
      </c>
      <c r="J1158" s="286" t="str">
        <f t="shared" ref="J1158:J1221" si="112">IF(LEN(A1158)=3,"是","否")</f>
        <v>否</v>
      </c>
      <c r="K1158" s="372" t="str">
        <f t="shared" ref="K1158:K1221" si="113">IF(J1158="是",1,"")</f>
        <v/>
      </c>
    </row>
    <row r="1159" ht="35.1" customHeight="1" spans="1:11">
      <c r="A1159" s="297">
        <v>2200105</v>
      </c>
      <c r="B1159" s="298" t="s">
        <v>960</v>
      </c>
      <c r="C1159" s="299">
        <v>10</v>
      </c>
      <c r="D1159" s="299">
        <v>10</v>
      </c>
      <c r="E1159" s="300">
        <v>1826</v>
      </c>
      <c r="F1159" s="260">
        <f t="shared" si="109"/>
        <v>182.6</v>
      </c>
      <c r="G1159" s="260">
        <f t="shared" si="110"/>
        <v>182.6</v>
      </c>
      <c r="H1159" s="296" t="str">
        <f t="shared" si="108"/>
        <v>是</v>
      </c>
      <c r="I1159" s="301" t="str">
        <f t="shared" si="111"/>
        <v>否</v>
      </c>
      <c r="J1159" s="286" t="str">
        <f t="shared" si="112"/>
        <v>否</v>
      </c>
      <c r="K1159" s="372" t="str">
        <f t="shared" si="113"/>
        <v/>
      </c>
    </row>
    <row r="1160" ht="35.1" customHeight="1" spans="1:11">
      <c r="A1160" s="297">
        <v>2200106</v>
      </c>
      <c r="B1160" s="298" t="s">
        <v>961</v>
      </c>
      <c r="C1160" s="299">
        <v>5</v>
      </c>
      <c r="D1160" s="299">
        <v>5</v>
      </c>
      <c r="E1160" s="300">
        <v>223</v>
      </c>
      <c r="F1160" s="260">
        <f t="shared" si="109"/>
        <v>44.6</v>
      </c>
      <c r="G1160" s="260">
        <f t="shared" si="110"/>
        <v>44.6</v>
      </c>
      <c r="H1160" s="296" t="str">
        <f t="shared" si="108"/>
        <v>是</v>
      </c>
      <c r="I1160" s="301" t="str">
        <f t="shared" si="111"/>
        <v>否</v>
      </c>
      <c r="J1160" s="286" t="str">
        <f t="shared" si="112"/>
        <v>否</v>
      </c>
      <c r="K1160" s="372" t="str">
        <f t="shared" si="113"/>
        <v/>
      </c>
    </row>
    <row r="1161" ht="36" hidden="1" customHeight="1" spans="1:11">
      <c r="A1161" s="297">
        <v>2200107</v>
      </c>
      <c r="B1161" s="298" t="s">
        <v>962</v>
      </c>
      <c r="C1161" s="299">
        <v>0</v>
      </c>
      <c r="D1161" s="299"/>
      <c r="E1161" s="299"/>
      <c r="F1161" s="260" t="str">
        <f t="shared" si="109"/>
        <v/>
      </c>
      <c r="G1161" s="260" t="str">
        <f t="shared" si="110"/>
        <v/>
      </c>
      <c r="H1161" s="296" t="str">
        <f t="shared" si="108"/>
        <v>否</v>
      </c>
      <c r="I1161" s="301" t="str">
        <f t="shared" si="111"/>
        <v>否</v>
      </c>
      <c r="J1161" s="286" t="str">
        <f t="shared" si="112"/>
        <v>否</v>
      </c>
      <c r="K1161" s="286" t="str">
        <f t="shared" si="113"/>
        <v/>
      </c>
    </row>
    <row r="1162" ht="36" hidden="1" customHeight="1" spans="1:11">
      <c r="A1162" s="297">
        <v>2200108</v>
      </c>
      <c r="B1162" s="298" t="s">
        <v>963</v>
      </c>
      <c r="C1162" s="299">
        <v>0</v>
      </c>
      <c r="D1162" s="299"/>
      <c r="E1162" s="299"/>
      <c r="F1162" s="260" t="str">
        <f t="shared" si="109"/>
        <v/>
      </c>
      <c r="G1162" s="260" t="str">
        <f t="shared" si="110"/>
        <v/>
      </c>
      <c r="H1162" s="296" t="str">
        <f t="shared" si="108"/>
        <v>否</v>
      </c>
      <c r="I1162" s="301" t="str">
        <f t="shared" si="111"/>
        <v>否</v>
      </c>
      <c r="J1162" s="286" t="str">
        <f t="shared" si="112"/>
        <v>否</v>
      </c>
      <c r="K1162" s="286" t="str">
        <f t="shared" si="113"/>
        <v/>
      </c>
    </row>
    <row r="1163" ht="35.1" customHeight="1" spans="1:11">
      <c r="A1163" s="297">
        <v>2200109</v>
      </c>
      <c r="B1163" s="298" t="s">
        <v>964</v>
      </c>
      <c r="C1163" s="299">
        <v>34</v>
      </c>
      <c r="D1163" s="299">
        <v>35</v>
      </c>
      <c r="E1163" s="300"/>
      <c r="F1163" s="373">
        <f t="shared" si="109"/>
        <v>0</v>
      </c>
      <c r="G1163" s="373">
        <f t="shared" si="110"/>
        <v>0</v>
      </c>
      <c r="H1163" s="296" t="str">
        <f t="shared" si="108"/>
        <v>是</v>
      </c>
      <c r="I1163" s="301" t="str">
        <f t="shared" si="111"/>
        <v>否</v>
      </c>
      <c r="J1163" s="286" t="str">
        <f t="shared" si="112"/>
        <v>否</v>
      </c>
      <c r="K1163" s="372" t="str">
        <f t="shared" si="113"/>
        <v/>
      </c>
    </row>
    <row r="1164" ht="35.1" customHeight="1" spans="1:11">
      <c r="A1164" s="297">
        <v>2200110</v>
      </c>
      <c r="B1164" s="298" t="s">
        <v>965</v>
      </c>
      <c r="C1164" s="299">
        <v>13</v>
      </c>
      <c r="D1164" s="299">
        <v>13</v>
      </c>
      <c r="E1164" s="300">
        <v>11534</v>
      </c>
      <c r="F1164" s="260">
        <f t="shared" si="109"/>
        <v>887.230769230769</v>
      </c>
      <c r="G1164" s="260">
        <f t="shared" si="110"/>
        <v>887.230769230769</v>
      </c>
      <c r="H1164" s="296" t="str">
        <f t="shared" si="108"/>
        <v>是</v>
      </c>
      <c r="I1164" s="301" t="str">
        <f t="shared" si="111"/>
        <v>否</v>
      </c>
      <c r="J1164" s="286" t="str">
        <f t="shared" si="112"/>
        <v>否</v>
      </c>
      <c r="K1164" s="372" t="str">
        <f t="shared" si="113"/>
        <v/>
      </c>
    </row>
    <row r="1165" customFormat="1" ht="35.1" customHeight="1" spans="1:11">
      <c r="A1165" s="297">
        <v>2200111</v>
      </c>
      <c r="B1165" s="298" t="s">
        <v>966</v>
      </c>
      <c r="C1165" s="299">
        <v>2869</v>
      </c>
      <c r="D1165" s="299">
        <v>3516</v>
      </c>
      <c r="E1165" s="300">
        <v>13382</v>
      </c>
      <c r="F1165" s="260">
        <f t="shared" si="109"/>
        <v>4.66434297664691</v>
      </c>
      <c r="G1165" s="260">
        <f t="shared" si="110"/>
        <v>3.80602957906712</v>
      </c>
      <c r="H1165" s="296" t="str">
        <f t="shared" si="108"/>
        <v>是</v>
      </c>
      <c r="I1165" s="301" t="str">
        <f t="shared" si="111"/>
        <v>否</v>
      </c>
      <c r="J1165" s="286" t="str">
        <f t="shared" si="112"/>
        <v>否</v>
      </c>
      <c r="K1165" s="372" t="str">
        <f t="shared" si="113"/>
        <v/>
      </c>
    </row>
    <row r="1166" ht="35.1" customHeight="1" spans="1:11">
      <c r="A1166" s="297">
        <v>2200112</v>
      </c>
      <c r="B1166" s="298" t="s">
        <v>967</v>
      </c>
      <c r="C1166" s="299">
        <v>60</v>
      </c>
      <c r="D1166" s="299">
        <v>60</v>
      </c>
      <c r="E1166" s="300">
        <v>1250</v>
      </c>
      <c r="F1166" s="373">
        <f t="shared" si="109"/>
        <v>20.8333333333333</v>
      </c>
      <c r="G1166" s="260">
        <f t="shared" si="110"/>
        <v>20.8333333333333</v>
      </c>
      <c r="H1166" s="296" t="str">
        <f t="shared" si="108"/>
        <v>是</v>
      </c>
      <c r="I1166" s="301" t="str">
        <f t="shared" si="111"/>
        <v>否</v>
      </c>
      <c r="J1166" s="286" t="str">
        <f t="shared" si="112"/>
        <v>否</v>
      </c>
      <c r="K1166" s="372" t="str">
        <f t="shared" si="113"/>
        <v/>
      </c>
    </row>
    <row r="1167" ht="36" hidden="1" customHeight="1" spans="1:11">
      <c r="A1167" s="297">
        <v>2200113</v>
      </c>
      <c r="B1167" s="298" t="s">
        <v>968</v>
      </c>
      <c r="C1167" s="299">
        <v>0</v>
      </c>
      <c r="D1167" s="299"/>
      <c r="E1167" s="299"/>
      <c r="F1167" s="260" t="str">
        <f t="shared" si="109"/>
        <v/>
      </c>
      <c r="G1167" s="260" t="str">
        <f t="shared" si="110"/>
        <v/>
      </c>
      <c r="H1167" s="296" t="str">
        <f t="shared" si="108"/>
        <v>否</v>
      </c>
      <c r="I1167" s="301" t="str">
        <f t="shared" si="111"/>
        <v>否</v>
      </c>
      <c r="J1167" s="286" t="str">
        <f t="shared" si="112"/>
        <v>否</v>
      </c>
      <c r="K1167" s="286" t="str">
        <f t="shared" si="113"/>
        <v/>
      </c>
    </row>
    <row r="1168" ht="35.1" customHeight="1" spans="1:11">
      <c r="A1168" s="297">
        <v>2200114</v>
      </c>
      <c r="B1168" s="298" t="s">
        <v>969</v>
      </c>
      <c r="C1168" s="299">
        <v>0</v>
      </c>
      <c r="D1168" s="299"/>
      <c r="E1168" s="300">
        <v>23</v>
      </c>
      <c r="F1168" s="260" t="str">
        <f t="shared" si="109"/>
        <v/>
      </c>
      <c r="G1168" s="260" t="str">
        <f t="shared" si="110"/>
        <v/>
      </c>
      <c r="H1168" s="296" t="str">
        <f t="shared" si="108"/>
        <v>是</v>
      </c>
      <c r="I1168" s="301" t="str">
        <f t="shared" si="111"/>
        <v>否</v>
      </c>
      <c r="J1168" s="286" t="str">
        <f t="shared" si="112"/>
        <v>否</v>
      </c>
      <c r="K1168" s="372" t="str">
        <f t="shared" si="113"/>
        <v/>
      </c>
    </row>
    <row r="1169" ht="36" hidden="1" customHeight="1" spans="1:11">
      <c r="A1169" s="297">
        <v>2200115</v>
      </c>
      <c r="B1169" s="298" t="s">
        <v>970</v>
      </c>
      <c r="C1169" s="299">
        <v>0</v>
      </c>
      <c r="D1169" s="299"/>
      <c r="E1169" s="299"/>
      <c r="F1169" s="260" t="str">
        <f t="shared" si="109"/>
        <v/>
      </c>
      <c r="G1169" s="260" t="str">
        <f t="shared" si="110"/>
        <v/>
      </c>
      <c r="H1169" s="296" t="str">
        <f t="shared" si="108"/>
        <v>否</v>
      </c>
      <c r="I1169" s="301" t="str">
        <f t="shared" si="111"/>
        <v>否</v>
      </c>
      <c r="J1169" s="286" t="str">
        <f t="shared" si="112"/>
        <v>否</v>
      </c>
      <c r="K1169" s="286" t="str">
        <f t="shared" si="113"/>
        <v/>
      </c>
    </row>
    <row r="1170" ht="36" hidden="1" customHeight="1" spans="1:11">
      <c r="A1170" s="297">
        <v>2200116</v>
      </c>
      <c r="B1170" s="298" t="s">
        <v>971</v>
      </c>
      <c r="C1170" s="299">
        <v>0</v>
      </c>
      <c r="D1170" s="299"/>
      <c r="E1170" s="299"/>
      <c r="F1170" s="260" t="str">
        <f t="shared" si="109"/>
        <v/>
      </c>
      <c r="G1170" s="260" t="str">
        <f t="shared" si="110"/>
        <v/>
      </c>
      <c r="H1170" s="296" t="str">
        <f t="shared" si="108"/>
        <v>否</v>
      </c>
      <c r="I1170" s="301" t="str">
        <f t="shared" si="111"/>
        <v>否</v>
      </c>
      <c r="J1170" s="286" t="str">
        <f t="shared" si="112"/>
        <v>否</v>
      </c>
      <c r="K1170" s="286" t="str">
        <f t="shared" si="113"/>
        <v/>
      </c>
    </row>
    <row r="1171" ht="36" hidden="1" customHeight="1" spans="1:11">
      <c r="A1171" s="297">
        <v>2200119</v>
      </c>
      <c r="B1171" s="298" t="s">
        <v>972</v>
      </c>
      <c r="C1171" s="299">
        <v>0</v>
      </c>
      <c r="D1171" s="299"/>
      <c r="E1171" s="299"/>
      <c r="F1171" s="260" t="str">
        <f t="shared" si="109"/>
        <v/>
      </c>
      <c r="G1171" s="260" t="str">
        <f t="shared" si="110"/>
        <v/>
      </c>
      <c r="H1171" s="296" t="str">
        <f t="shared" si="108"/>
        <v>否</v>
      </c>
      <c r="I1171" s="301" t="str">
        <f t="shared" si="111"/>
        <v>否</v>
      </c>
      <c r="J1171" s="286" t="str">
        <f t="shared" si="112"/>
        <v>否</v>
      </c>
      <c r="K1171" s="286" t="str">
        <f t="shared" si="113"/>
        <v/>
      </c>
    </row>
    <row r="1172" ht="35.1" customHeight="1" spans="1:11">
      <c r="A1172" s="297">
        <v>2200150</v>
      </c>
      <c r="B1172" s="302" t="s">
        <v>104</v>
      </c>
      <c r="C1172" s="299">
        <v>285</v>
      </c>
      <c r="D1172" s="299">
        <v>569</v>
      </c>
      <c r="E1172" s="300">
        <v>622</v>
      </c>
      <c r="F1172" s="260">
        <f t="shared" si="109"/>
        <v>2.18245614035088</v>
      </c>
      <c r="G1172" s="260">
        <f t="shared" si="110"/>
        <v>1.09314586994728</v>
      </c>
      <c r="H1172" s="296" t="str">
        <f t="shared" si="108"/>
        <v>是</v>
      </c>
      <c r="I1172" s="301" t="str">
        <f t="shared" si="111"/>
        <v>否</v>
      </c>
      <c r="J1172" s="286" t="str">
        <f t="shared" si="112"/>
        <v>否</v>
      </c>
      <c r="K1172" s="372" t="str">
        <f t="shared" si="113"/>
        <v/>
      </c>
    </row>
    <row r="1173" customFormat="1" ht="35.1" customHeight="1" spans="1:11">
      <c r="A1173" s="297">
        <v>2200199</v>
      </c>
      <c r="B1173" s="298" t="s">
        <v>973</v>
      </c>
      <c r="C1173" s="299">
        <v>2003</v>
      </c>
      <c r="D1173" s="299">
        <v>2633</v>
      </c>
      <c r="E1173" s="300">
        <v>284</v>
      </c>
      <c r="F1173" s="260">
        <f t="shared" si="109"/>
        <v>0.141787319021468</v>
      </c>
      <c r="G1173" s="260">
        <f t="shared" si="110"/>
        <v>0.107861754652488</v>
      </c>
      <c r="H1173" s="296" t="str">
        <f t="shared" si="108"/>
        <v>是</v>
      </c>
      <c r="I1173" s="301" t="str">
        <f t="shared" si="111"/>
        <v>否</v>
      </c>
      <c r="J1173" s="286" t="str">
        <f t="shared" si="112"/>
        <v>否</v>
      </c>
      <c r="K1173" s="372" t="str">
        <f t="shared" si="113"/>
        <v/>
      </c>
    </row>
    <row r="1174" customFormat="1" ht="36" hidden="1" customHeight="1" spans="1:11">
      <c r="A1174" s="292">
        <v>22002</v>
      </c>
      <c r="B1174" s="298" t="s">
        <v>974</v>
      </c>
      <c r="C1174" s="300">
        <f>SUM(C1175:C1192)</f>
        <v>0</v>
      </c>
      <c r="D1174" s="300">
        <f>SUM(D1175:D1192)</f>
        <v>0</v>
      </c>
      <c r="E1174" s="300">
        <f>SUM(E1175:E1192)</f>
        <v>0</v>
      </c>
      <c r="F1174" s="260" t="str">
        <f t="shared" si="109"/>
        <v/>
      </c>
      <c r="G1174" s="260" t="str">
        <f t="shared" si="110"/>
        <v/>
      </c>
      <c r="H1174" s="296" t="str">
        <f t="shared" si="108"/>
        <v>否</v>
      </c>
      <c r="I1174" s="301" t="str">
        <f t="shared" si="111"/>
        <v>是</v>
      </c>
      <c r="J1174" s="286" t="str">
        <f t="shared" si="112"/>
        <v>否</v>
      </c>
      <c r="K1174" s="286" t="str">
        <f t="shared" si="113"/>
        <v/>
      </c>
    </row>
    <row r="1175" customFormat="1" ht="36" hidden="1" customHeight="1" spans="1:11">
      <c r="A1175" s="297">
        <v>2200201</v>
      </c>
      <c r="B1175" s="298" t="s">
        <v>95</v>
      </c>
      <c r="C1175" s="299"/>
      <c r="D1175" s="299"/>
      <c r="E1175" s="299"/>
      <c r="F1175" s="260" t="str">
        <f t="shared" si="109"/>
        <v/>
      </c>
      <c r="G1175" s="260" t="str">
        <f t="shared" si="110"/>
        <v/>
      </c>
      <c r="H1175" s="296" t="str">
        <f t="shared" si="108"/>
        <v>否</v>
      </c>
      <c r="I1175" s="301" t="str">
        <f t="shared" si="111"/>
        <v>否</v>
      </c>
      <c r="J1175" s="286" t="str">
        <f t="shared" si="112"/>
        <v>否</v>
      </c>
      <c r="K1175" s="286" t="str">
        <f t="shared" si="113"/>
        <v/>
      </c>
    </row>
    <row r="1176" customFormat="1" ht="36" hidden="1" customHeight="1" spans="1:11">
      <c r="A1176" s="297">
        <v>2200202</v>
      </c>
      <c r="B1176" s="298" t="s">
        <v>96</v>
      </c>
      <c r="C1176" s="299"/>
      <c r="D1176" s="299"/>
      <c r="E1176" s="299"/>
      <c r="F1176" s="373" t="str">
        <f t="shared" si="109"/>
        <v/>
      </c>
      <c r="G1176" s="260" t="str">
        <f t="shared" si="110"/>
        <v/>
      </c>
      <c r="H1176" s="296" t="str">
        <f t="shared" si="108"/>
        <v>否</v>
      </c>
      <c r="I1176" s="301" t="str">
        <f t="shared" si="111"/>
        <v>否</v>
      </c>
      <c r="J1176" s="286" t="str">
        <f t="shared" si="112"/>
        <v>否</v>
      </c>
      <c r="K1176" s="286" t="str">
        <f t="shared" si="113"/>
        <v/>
      </c>
    </row>
    <row r="1177" customFormat="1" ht="36" hidden="1" customHeight="1" spans="1:11">
      <c r="A1177" s="297">
        <v>2200203</v>
      </c>
      <c r="B1177" s="298" t="s">
        <v>97</v>
      </c>
      <c r="C1177" s="303"/>
      <c r="D1177" s="303"/>
      <c r="E1177" s="303"/>
      <c r="F1177" s="212" t="str">
        <f t="shared" si="109"/>
        <v/>
      </c>
      <c r="G1177" s="212" t="str">
        <f t="shared" si="110"/>
        <v/>
      </c>
      <c r="H1177" s="296" t="str">
        <f t="shared" si="108"/>
        <v>否</v>
      </c>
      <c r="I1177" s="301" t="str">
        <f t="shared" si="111"/>
        <v>否</v>
      </c>
      <c r="J1177" s="286" t="str">
        <f t="shared" si="112"/>
        <v>否</v>
      </c>
      <c r="K1177" s="286" t="str">
        <f t="shared" si="113"/>
        <v/>
      </c>
    </row>
    <row r="1178" customFormat="1" ht="36" hidden="1" customHeight="1" spans="1:11">
      <c r="A1178" s="297">
        <v>2200204</v>
      </c>
      <c r="B1178" s="298" t="s">
        <v>975</v>
      </c>
      <c r="C1178" s="299"/>
      <c r="D1178" s="299"/>
      <c r="E1178" s="299"/>
      <c r="F1178" s="260" t="str">
        <f t="shared" si="109"/>
        <v/>
      </c>
      <c r="G1178" s="260" t="str">
        <f t="shared" si="110"/>
        <v/>
      </c>
      <c r="H1178" s="296" t="str">
        <f t="shared" si="108"/>
        <v>否</v>
      </c>
      <c r="I1178" s="301" t="str">
        <f t="shared" si="111"/>
        <v>否</v>
      </c>
      <c r="J1178" s="286" t="str">
        <f t="shared" si="112"/>
        <v>否</v>
      </c>
      <c r="K1178" s="286" t="str">
        <f t="shared" si="113"/>
        <v/>
      </c>
    </row>
    <row r="1179" customFormat="1" ht="36" hidden="1" customHeight="1" spans="1:11">
      <c r="A1179" s="297">
        <v>2200205</v>
      </c>
      <c r="B1179" s="302" t="s">
        <v>976</v>
      </c>
      <c r="C1179" s="309"/>
      <c r="D1179" s="309"/>
      <c r="E1179" s="309"/>
      <c r="F1179" s="260" t="str">
        <f t="shared" si="109"/>
        <v/>
      </c>
      <c r="G1179" s="260" t="str">
        <f t="shared" si="110"/>
        <v/>
      </c>
      <c r="H1179" s="296" t="str">
        <f t="shared" si="108"/>
        <v>否</v>
      </c>
      <c r="I1179" s="301" t="str">
        <f t="shared" si="111"/>
        <v>否</v>
      </c>
      <c r="J1179" s="286" t="str">
        <f t="shared" si="112"/>
        <v>否</v>
      </c>
      <c r="K1179" s="286" t="str">
        <f t="shared" si="113"/>
        <v/>
      </c>
    </row>
    <row r="1180" customFormat="1" ht="36" hidden="1" customHeight="1" spans="1:11">
      <c r="A1180" s="297">
        <v>2200206</v>
      </c>
      <c r="B1180" s="302" t="s">
        <v>977</v>
      </c>
      <c r="C1180" s="309"/>
      <c r="D1180" s="309"/>
      <c r="E1180" s="309"/>
      <c r="F1180" s="260" t="str">
        <f t="shared" si="109"/>
        <v/>
      </c>
      <c r="G1180" s="260" t="str">
        <f t="shared" si="110"/>
        <v/>
      </c>
      <c r="H1180" s="296" t="str">
        <f t="shared" si="108"/>
        <v>否</v>
      </c>
      <c r="I1180" s="301" t="str">
        <f t="shared" si="111"/>
        <v>否</v>
      </c>
      <c r="J1180" s="286" t="str">
        <f t="shared" si="112"/>
        <v>否</v>
      </c>
      <c r="K1180" s="286" t="str">
        <f t="shared" si="113"/>
        <v/>
      </c>
    </row>
    <row r="1181" customFormat="1" ht="36" hidden="1" customHeight="1" spans="1:11">
      <c r="A1181" s="297">
        <v>2200207</v>
      </c>
      <c r="B1181" s="302" t="s">
        <v>978</v>
      </c>
      <c r="C1181" s="309"/>
      <c r="D1181" s="309"/>
      <c r="E1181" s="309"/>
      <c r="F1181" s="260" t="str">
        <f t="shared" si="109"/>
        <v/>
      </c>
      <c r="G1181" s="260" t="str">
        <f t="shared" si="110"/>
        <v/>
      </c>
      <c r="H1181" s="296" t="str">
        <f t="shared" si="108"/>
        <v>否</v>
      </c>
      <c r="I1181" s="301" t="str">
        <f t="shared" si="111"/>
        <v>否</v>
      </c>
      <c r="J1181" s="286" t="str">
        <f t="shared" si="112"/>
        <v>否</v>
      </c>
      <c r="K1181" s="286" t="str">
        <f t="shared" si="113"/>
        <v/>
      </c>
    </row>
    <row r="1182" customFormat="1" ht="36" hidden="1" customHeight="1" spans="1:11">
      <c r="A1182" s="297">
        <v>2200208</v>
      </c>
      <c r="B1182" s="302" t="s">
        <v>979</v>
      </c>
      <c r="C1182" s="309"/>
      <c r="D1182" s="309"/>
      <c r="E1182" s="309"/>
      <c r="F1182" s="260" t="str">
        <f t="shared" si="109"/>
        <v/>
      </c>
      <c r="G1182" s="260" t="str">
        <f t="shared" si="110"/>
        <v/>
      </c>
      <c r="H1182" s="296" t="str">
        <f t="shared" si="108"/>
        <v>否</v>
      </c>
      <c r="I1182" s="301" t="str">
        <f t="shared" si="111"/>
        <v>否</v>
      </c>
      <c r="J1182" s="286" t="str">
        <f t="shared" si="112"/>
        <v>否</v>
      </c>
      <c r="K1182" s="286" t="str">
        <f t="shared" si="113"/>
        <v/>
      </c>
    </row>
    <row r="1183" customFormat="1" ht="36" hidden="1" customHeight="1" spans="1:11">
      <c r="A1183" s="297">
        <v>2200209</v>
      </c>
      <c r="B1183" s="302" t="s">
        <v>980</v>
      </c>
      <c r="C1183" s="309"/>
      <c r="D1183" s="309"/>
      <c r="E1183" s="309"/>
      <c r="F1183" s="260" t="str">
        <f t="shared" si="109"/>
        <v/>
      </c>
      <c r="G1183" s="260" t="str">
        <f t="shared" si="110"/>
        <v/>
      </c>
      <c r="H1183" s="296" t="str">
        <f t="shared" si="108"/>
        <v>否</v>
      </c>
      <c r="I1183" s="301" t="str">
        <f t="shared" si="111"/>
        <v>否</v>
      </c>
      <c r="J1183" s="286" t="str">
        <f t="shared" si="112"/>
        <v>否</v>
      </c>
      <c r="K1183" s="286" t="str">
        <f t="shared" si="113"/>
        <v/>
      </c>
    </row>
    <row r="1184" customFormat="1" ht="36" hidden="1" customHeight="1" spans="1:11">
      <c r="A1184" s="297">
        <v>2200210</v>
      </c>
      <c r="B1184" s="302" t="s">
        <v>981</v>
      </c>
      <c r="C1184" s="309"/>
      <c r="D1184" s="309"/>
      <c r="E1184" s="309"/>
      <c r="F1184" s="260" t="str">
        <f t="shared" si="109"/>
        <v/>
      </c>
      <c r="G1184" s="260" t="str">
        <f t="shared" si="110"/>
        <v/>
      </c>
      <c r="H1184" s="296" t="str">
        <f t="shared" si="108"/>
        <v>否</v>
      </c>
      <c r="I1184" s="301" t="str">
        <f t="shared" si="111"/>
        <v>否</v>
      </c>
      <c r="J1184" s="286" t="str">
        <f t="shared" si="112"/>
        <v>否</v>
      </c>
      <c r="K1184" s="286" t="str">
        <f t="shared" si="113"/>
        <v/>
      </c>
    </row>
    <row r="1185" customFormat="1" ht="36" hidden="1" customHeight="1" spans="1:11">
      <c r="A1185" s="297">
        <v>2200211</v>
      </c>
      <c r="B1185" s="302" t="s">
        <v>982</v>
      </c>
      <c r="C1185" s="309"/>
      <c r="D1185" s="309"/>
      <c r="E1185" s="309"/>
      <c r="F1185" s="260" t="str">
        <f t="shared" si="109"/>
        <v/>
      </c>
      <c r="G1185" s="260" t="str">
        <f t="shared" si="110"/>
        <v/>
      </c>
      <c r="H1185" s="296" t="str">
        <f t="shared" si="108"/>
        <v>否</v>
      </c>
      <c r="I1185" s="301" t="str">
        <f t="shared" si="111"/>
        <v>否</v>
      </c>
      <c r="J1185" s="286" t="str">
        <f t="shared" si="112"/>
        <v>否</v>
      </c>
      <c r="K1185" s="286" t="str">
        <f t="shared" si="113"/>
        <v/>
      </c>
    </row>
    <row r="1186" customFormat="1" ht="36" hidden="1" customHeight="1" spans="1:11">
      <c r="A1186" s="297">
        <v>2200212</v>
      </c>
      <c r="B1186" s="302" t="s">
        <v>983</v>
      </c>
      <c r="C1186" s="309"/>
      <c r="D1186" s="309"/>
      <c r="E1186" s="309"/>
      <c r="F1186" s="260" t="str">
        <f t="shared" si="109"/>
        <v/>
      </c>
      <c r="G1186" s="260" t="str">
        <f t="shared" si="110"/>
        <v/>
      </c>
      <c r="H1186" s="296" t="str">
        <f t="shared" si="108"/>
        <v>否</v>
      </c>
      <c r="I1186" s="301" t="str">
        <f t="shared" si="111"/>
        <v>否</v>
      </c>
      <c r="J1186" s="286" t="str">
        <f t="shared" si="112"/>
        <v>否</v>
      </c>
      <c r="K1186" s="286" t="str">
        <f t="shared" si="113"/>
        <v/>
      </c>
    </row>
    <row r="1187" customFormat="1" ht="36" hidden="1" customHeight="1" spans="1:11">
      <c r="A1187" s="297">
        <v>2200213</v>
      </c>
      <c r="B1187" s="302" t="s">
        <v>984</v>
      </c>
      <c r="C1187" s="309"/>
      <c r="D1187" s="309"/>
      <c r="E1187" s="309"/>
      <c r="F1187" s="260" t="str">
        <f t="shared" si="109"/>
        <v/>
      </c>
      <c r="G1187" s="260" t="str">
        <f t="shared" si="110"/>
        <v/>
      </c>
      <c r="H1187" s="296" t="str">
        <f t="shared" si="108"/>
        <v>否</v>
      </c>
      <c r="I1187" s="301" t="str">
        <f t="shared" si="111"/>
        <v>否</v>
      </c>
      <c r="J1187" s="286" t="str">
        <f t="shared" si="112"/>
        <v>否</v>
      </c>
      <c r="K1187" s="286" t="str">
        <f t="shared" si="113"/>
        <v/>
      </c>
    </row>
    <row r="1188" customFormat="1" ht="36" hidden="1" customHeight="1" spans="1:11">
      <c r="A1188" s="297">
        <v>2200215</v>
      </c>
      <c r="B1188" s="302" t="s">
        <v>985</v>
      </c>
      <c r="C1188" s="309"/>
      <c r="D1188" s="309"/>
      <c r="E1188" s="309"/>
      <c r="F1188" s="260" t="str">
        <f t="shared" si="109"/>
        <v/>
      </c>
      <c r="G1188" s="260" t="str">
        <f t="shared" si="110"/>
        <v/>
      </c>
      <c r="H1188" s="296" t="str">
        <f t="shared" si="108"/>
        <v>否</v>
      </c>
      <c r="I1188" s="301" t="str">
        <f t="shared" si="111"/>
        <v>否</v>
      </c>
      <c r="J1188" s="286" t="str">
        <f t="shared" si="112"/>
        <v>否</v>
      </c>
      <c r="K1188" s="286" t="str">
        <f t="shared" si="113"/>
        <v/>
      </c>
    </row>
    <row r="1189" customFormat="1" ht="36" hidden="1" customHeight="1" spans="1:11">
      <c r="A1189" s="297">
        <v>2200217</v>
      </c>
      <c r="B1189" s="302" t="s">
        <v>986</v>
      </c>
      <c r="C1189" s="309"/>
      <c r="D1189" s="309"/>
      <c r="E1189" s="309"/>
      <c r="F1189" s="260" t="str">
        <f t="shared" si="109"/>
        <v/>
      </c>
      <c r="G1189" s="260" t="str">
        <f t="shared" si="110"/>
        <v/>
      </c>
      <c r="H1189" s="296" t="str">
        <f t="shared" si="108"/>
        <v>否</v>
      </c>
      <c r="I1189" s="301" t="str">
        <f t="shared" si="111"/>
        <v>否</v>
      </c>
      <c r="J1189" s="286" t="str">
        <f t="shared" si="112"/>
        <v>否</v>
      </c>
      <c r="K1189" s="286" t="str">
        <f t="shared" si="113"/>
        <v/>
      </c>
    </row>
    <row r="1190" customFormat="1" ht="36" hidden="1" customHeight="1" spans="1:11">
      <c r="A1190" s="297">
        <v>2200218</v>
      </c>
      <c r="B1190" s="302" t="s">
        <v>987</v>
      </c>
      <c r="C1190" s="309"/>
      <c r="D1190" s="309"/>
      <c r="E1190" s="309"/>
      <c r="F1190" s="260" t="str">
        <f t="shared" si="109"/>
        <v/>
      </c>
      <c r="G1190" s="260" t="str">
        <f t="shared" si="110"/>
        <v/>
      </c>
      <c r="H1190" s="296" t="str">
        <f t="shared" si="108"/>
        <v>否</v>
      </c>
      <c r="I1190" s="301" t="str">
        <f t="shared" si="111"/>
        <v>否</v>
      </c>
      <c r="J1190" s="286" t="str">
        <f t="shared" si="112"/>
        <v>否</v>
      </c>
      <c r="K1190" s="286" t="str">
        <f t="shared" si="113"/>
        <v/>
      </c>
    </row>
    <row r="1191" customFormat="1" ht="36" hidden="1" customHeight="1" spans="1:11">
      <c r="A1191" s="297">
        <v>2200250</v>
      </c>
      <c r="B1191" s="302" t="s">
        <v>104</v>
      </c>
      <c r="C1191" s="309"/>
      <c r="D1191" s="309"/>
      <c r="E1191" s="309"/>
      <c r="F1191" s="260" t="str">
        <f t="shared" si="109"/>
        <v/>
      </c>
      <c r="G1191" s="260" t="str">
        <f t="shared" si="110"/>
        <v/>
      </c>
      <c r="H1191" s="296" t="str">
        <f t="shared" si="108"/>
        <v>否</v>
      </c>
      <c r="I1191" s="301" t="str">
        <f t="shared" si="111"/>
        <v>否</v>
      </c>
      <c r="J1191" s="286" t="str">
        <f t="shared" si="112"/>
        <v>否</v>
      </c>
      <c r="K1191" s="286" t="str">
        <f t="shared" si="113"/>
        <v/>
      </c>
    </row>
    <row r="1192" ht="36" hidden="1" customHeight="1" spans="1:11">
      <c r="A1192" s="297">
        <v>2200299</v>
      </c>
      <c r="B1192" s="302" t="s">
        <v>988</v>
      </c>
      <c r="C1192" s="309"/>
      <c r="D1192" s="309"/>
      <c r="E1192" s="309"/>
      <c r="F1192" s="260" t="str">
        <f t="shared" si="109"/>
        <v/>
      </c>
      <c r="G1192" s="260" t="str">
        <f t="shared" si="110"/>
        <v/>
      </c>
      <c r="H1192" s="296" t="str">
        <f t="shared" si="108"/>
        <v>否</v>
      </c>
      <c r="I1192" s="301" t="str">
        <f t="shared" si="111"/>
        <v>否</v>
      </c>
      <c r="J1192" s="286" t="str">
        <f t="shared" si="112"/>
        <v>否</v>
      </c>
      <c r="K1192" s="286" t="str">
        <f t="shared" si="113"/>
        <v/>
      </c>
    </row>
    <row r="1193" ht="36" hidden="1" customHeight="1" spans="1:11">
      <c r="A1193" s="292">
        <v>22003</v>
      </c>
      <c r="B1193" s="302" t="s">
        <v>989</v>
      </c>
      <c r="C1193" s="323">
        <f>SUM(C1194:C1201)</f>
        <v>0</v>
      </c>
      <c r="D1193" s="323">
        <f>SUM(D1194:D1201)</f>
        <v>0</v>
      </c>
      <c r="E1193" s="323">
        <f>SUM(E1194:E1201)</f>
        <v>0</v>
      </c>
      <c r="F1193" s="260" t="str">
        <f t="shared" si="109"/>
        <v/>
      </c>
      <c r="G1193" s="260" t="str">
        <f t="shared" si="110"/>
        <v/>
      </c>
      <c r="H1193" s="296" t="str">
        <f t="shared" si="108"/>
        <v>否</v>
      </c>
      <c r="I1193" s="301" t="str">
        <f t="shared" si="111"/>
        <v>是</v>
      </c>
      <c r="J1193" s="286" t="str">
        <f t="shared" si="112"/>
        <v>否</v>
      </c>
      <c r="K1193" s="286" t="str">
        <f t="shared" si="113"/>
        <v/>
      </c>
    </row>
    <row r="1194" ht="36" hidden="1" customHeight="1" spans="1:11">
      <c r="A1194" s="297">
        <v>2200301</v>
      </c>
      <c r="B1194" s="302" t="s">
        <v>95</v>
      </c>
      <c r="C1194" s="309"/>
      <c r="D1194" s="309"/>
      <c r="E1194" s="309"/>
      <c r="F1194" s="260" t="str">
        <f t="shared" si="109"/>
        <v/>
      </c>
      <c r="G1194" s="260" t="str">
        <f t="shared" si="110"/>
        <v/>
      </c>
      <c r="H1194" s="296" t="str">
        <f t="shared" si="108"/>
        <v>否</v>
      </c>
      <c r="I1194" s="301" t="str">
        <f t="shared" si="111"/>
        <v>否</v>
      </c>
      <c r="J1194" s="286" t="str">
        <f t="shared" si="112"/>
        <v>否</v>
      </c>
      <c r="K1194" s="286" t="str">
        <f t="shared" si="113"/>
        <v/>
      </c>
    </row>
    <row r="1195" ht="36" hidden="1" customHeight="1" spans="1:11">
      <c r="A1195" s="297">
        <v>2200302</v>
      </c>
      <c r="B1195" s="302" t="s">
        <v>96</v>
      </c>
      <c r="C1195" s="309"/>
      <c r="D1195" s="309"/>
      <c r="E1195" s="309"/>
      <c r="F1195" s="260" t="str">
        <f t="shared" si="109"/>
        <v/>
      </c>
      <c r="G1195" s="260" t="str">
        <f t="shared" si="110"/>
        <v/>
      </c>
      <c r="H1195" s="296" t="str">
        <f t="shared" si="108"/>
        <v>否</v>
      </c>
      <c r="I1195" s="301" t="str">
        <f t="shared" si="111"/>
        <v>否</v>
      </c>
      <c r="J1195" s="286" t="str">
        <f t="shared" si="112"/>
        <v>否</v>
      </c>
      <c r="K1195" s="286" t="str">
        <f t="shared" si="113"/>
        <v/>
      </c>
    </row>
    <row r="1196" ht="36" hidden="1" customHeight="1" spans="1:11">
      <c r="A1196" s="297">
        <v>2200303</v>
      </c>
      <c r="B1196" s="302" t="s">
        <v>97</v>
      </c>
      <c r="C1196" s="309"/>
      <c r="D1196" s="309"/>
      <c r="E1196" s="309"/>
      <c r="F1196" s="260" t="str">
        <f t="shared" si="109"/>
        <v/>
      </c>
      <c r="G1196" s="260" t="str">
        <f t="shared" si="110"/>
        <v/>
      </c>
      <c r="H1196" s="296" t="str">
        <f t="shared" si="108"/>
        <v>否</v>
      </c>
      <c r="I1196" s="301" t="str">
        <f t="shared" si="111"/>
        <v>否</v>
      </c>
      <c r="J1196" s="286" t="str">
        <f t="shared" si="112"/>
        <v>否</v>
      </c>
      <c r="K1196" s="286" t="str">
        <f t="shared" si="113"/>
        <v/>
      </c>
    </row>
    <row r="1197" customFormat="1" ht="36" hidden="1" customHeight="1" spans="1:11">
      <c r="A1197" s="297">
        <v>2200304</v>
      </c>
      <c r="B1197" s="298" t="s">
        <v>990</v>
      </c>
      <c r="C1197" s="303"/>
      <c r="D1197" s="303"/>
      <c r="E1197" s="303"/>
      <c r="F1197" s="212" t="str">
        <f t="shared" si="109"/>
        <v/>
      </c>
      <c r="G1197" s="212" t="str">
        <f t="shared" si="110"/>
        <v/>
      </c>
      <c r="H1197" s="296" t="str">
        <f t="shared" si="108"/>
        <v>否</v>
      </c>
      <c r="I1197" s="301" t="str">
        <f t="shared" si="111"/>
        <v>否</v>
      </c>
      <c r="J1197" s="286" t="str">
        <f t="shared" si="112"/>
        <v>否</v>
      </c>
      <c r="K1197" s="286" t="str">
        <f t="shared" si="113"/>
        <v/>
      </c>
    </row>
    <row r="1198" ht="36" hidden="1" customHeight="1" spans="1:11">
      <c r="A1198" s="297">
        <v>2200305</v>
      </c>
      <c r="B1198" s="298" t="s">
        <v>991</v>
      </c>
      <c r="C1198" s="299"/>
      <c r="D1198" s="299"/>
      <c r="E1198" s="299"/>
      <c r="F1198" s="260" t="str">
        <f t="shared" si="109"/>
        <v/>
      </c>
      <c r="G1198" s="260" t="str">
        <f t="shared" si="110"/>
        <v/>
      </c>
      <c r="H1198" s="296" t="str">
        <f t="shared" si="108"/>
        <v>否</v>
      </c>
      <c r="I1198" s="301" t="str">
        <f t="shared" si="111"/>
        <v>否</v>
      </c>
      <c r="J1198" s="286" t="str">
        <f t="shared" si="112"/>
        <v>否</v>
      </c>
      <c r="K1198" s="286" t="str">
        <f t="shared" si="113"/>
        <v/>
      </c>
    </row>
    <row r="1199" ht="36" hidden="1" customHeight="1" spans="1:11">
      <c r="A1199" s="297">
        <v>2200306</v>
      </c>
      <c r="B1199" s="298" t="s">
        <v>992</v>
      </c>
      <c r="C1199" s="299"/>
      <c r="D1199" s="299"/>
      <c r="E1199" s="299"/>
      <c r="F1199" s="260" t="str">
        <f t="shared" si="109"/>
        <v/>
      </c>
      <c r="G1199" s="260" t="str">
        <f t="shared" si="110"/>
        <v/>
      </c>
      <c r="H1199" s="296" t="str">
        <f t="shared" si="108"/>
        <v>否</v>
      </c>
      <c r="I1199" s="301" t="str">
        <f t="shared" si="111"/>
        <v>否</v>
      </c>
      <c r="J1199" s="286" t="str">
        <f t="shared" si="112"/>
        <v>否</v>
      </c>
      <c r="K1199" s="286" t="str">
        <f t="shared" si="113"/>
        <v/>
      </c>
    </row>
    <row r="1200" ht="36" hidden="1" customHeight="1" spans="1:11">
      <c r="A1200" s="297">
        <v>2200350</v>
      </c>
      <c r="B1200" s="298" t="s">
        <v>104</v>
      </c>
      <c r="C1200" s="299"/>
      <c r="D1200" s="299"/>
      <c r="E1200" s="299"/>
      <c r="F1200" s="260" t="str">
        <f t="shared" si="109"/>
        <v/>
      </c>
      <c r="G1200" s="260" t="str">
        <f t="shared" si="110"/>
        <v/>
      </c>
      <c r="H1200" s="296" t="str">
        <f t="shared" si="108"/>
        <v>否</v>
      </c>
      <c r="I1200" s="301" t="str">
        <f t="shared" si="111"/>
        <v>否</v>
      </c>
      <c r="J1200" s="286" t="str">
        <f t="shared" si="112"/>
        <v>否</v>
      </c>
      <c r="K1200" s="286" t="str">
        <f t="shared" si="113"/>
        <v/>
      </c>
    </row>
    <row r="1201" ht="36" hidden="1" customHeight="1" spans="1:11">
      <c r="A1201" s="297">
        <v>2200399</v>
      </c>
      <c r="B1201" s="298" t="s">
        <v>993</v>
      </c>
      <c r="C1201" s="299"/>
      <c r="D1201" s="299"/>
      <c r="E1201" s="299"/>
      <c r="F1201" s="260" t="str">
        <f t="shared" si="109"/>
        <v/>
      </c>
      <c r="G1201" s="260" t="str">
        <f t="shared" si="110"/>
        <v/>
      </c>
      <c r="H1201" s="296" t="str">
        <f t="shared" si="108"/>
        <v>否</v>
      </c>
      <c r="I1201" s="301" t="str">
        <f t="shared" si="111"/>
        <v>否</v>
      </c>
      <c r="J1201" s="286" t="str">
        <f t="shared" si="112"/>
        <v>否</v>
      </c>
      <c r="K1201" s="286" t="str">
        <f t="shared" si="113"/>
        <v/>
      </c>
    </row>
    <row r="1202" ht="35.1" customHeight="1" spans="1:11">
      <c r="A1202" s="292">
        <v>22004</v>
      </c>
      <c r="B1202" s="302" t="s">
        <v>994</v>
      </c>
      <c r="C1202" s="300">
        <f>SUM(C1203:C1214)</f>
        <v>652</v>
      </c>
      <c r="D1202" s="300">
        <f>SUM(D1203:D1214)</f>
        <v>776</v>
      </c>
      <c r="E1202" s="300">
        <f>SUM(E1203:E1214)</f>
        <v>810</v>
      </c>
      <c r="F1202" s="260">
        <f t="shared" si="109"/>
        <v>1.24233128834356</v>
      </c>
      <c r="G1202" s="260">
        <f t="shared" si="110"/>
        <v>1.04381443298969</v>
      </c>
      <c r="H1202" s="296" t="str">
        <f t="shared" si="108"/>
        <v>是</v>
      </c>
      <c r="I1202" s="301" t="str">
        <f t="shared" si="111"/>
        <v>是</v>
      </c>
      <c r="J1202" s="286" t="str">
        <f t="shared" si="112"/>
        <v>否</v>
      </c>
      <c r="K1202" s="372" t="str">
        <f t="shared" si="113"/>
        <v/>
      </c>
    </row>
    <row r="1203" ht="35.1" customHeight="1" spans="1:11">
      <c r="A1203" s="297">
        <v>2200401</v>
      </c>
      <c r="B1203" s="298" t="s">
        <v>95</v>
      </c>
      <c r="C1203" s="299">
        <v>354</v>
      </c>
      <c r="D1203" s="299">
        <v>407</v>
      </c>
      <c r="E1203" s="300">
        <v>418</v>
      </c>
      <c r="F1203" s="260">
        <f t="shared" si="109"/>
        <v>1.18079096045198</v>
      </c>
      <c r="G1203" s="260">
        <f t="shared" si="110"/>
        <v>1.02702702702703</v>
      </c>
      <c r="H1203" s="296" t="str">
        <f t="shared" si="108"/>
        <v>是</v>
      </c>
      <c r="I1203" s="301" t="str">
        <f t="shared" si="111"/>
        <v>否</v>
      </c>
      <c r="J1203" s="286" t="str">
        <f t="shared" si="112"/>
        <v>否</v>
      </c>
      <c r="K1203" s="372" t="str">
        <f t="shared" si="113"/>
        <v/>
      </c>
    </row>
    <row r="1204" ht="35.1" customHeight="1" spans="1:11">
      <c r="A1204" s="297">
        <v>2200402</v>
      </c>
      <c r="B1204" s="298" t="s">
        <v>96</v>
      </c>
      <c r="C1204" s="299">
        <v>4</v>
      </c>
      <c r="D1204" s="299">
        <v>2</v>
      </c>
      <c r="E1204" s="300"/>
      <c r="F1204" s="260">
        <f t="shared" si="109"/>
        <v>0</v>
      </c>
      <c r="G1204" s="260">
        <f t="shared" si="110"/>
        <v>0</v>
      </c>
      <c r="H1204" s="296" t="str">
        <f t="shared" si="108"/>
        <v>是</v>
      </c>
      <c r="I1204" s="301" t="str">
        <f t="shared" si="111"/>
        <v>否</v>
      </c>
      <c r="J1204" s="286" t="str">
        <f t="shared" si="112"/>
        <v>否</v>
      </c>
      <c r="K1204" s="372" t="str">
        <f t="shared" si="113"/>
        <v/>
      </c>
    </row>
    <row r="1205" ht="36" hidden="1" customHeight="1" spans="1:11">
      <c r="A1205" s="297">
        <v>2200403</v>
      </c>
      <c r="B1205" s="298" t="s">
        <v>97</v>
      </c>
      <c r="C1205" s="299">
        <v>0</v>
      </c>
      <c r="D1205" s="299"/>
      <c r="E1205" s="299"/>
      <c r="F1205" s="260" t="str">
        <f t="shared" si="109"/>
        <v/>
      </c>
      <c r="G1205" s="260" t="str">
        <f t="shared" si="110"/>
        <v/>
      </c>
      <c r="H1205" s="296" t="str">
        <f t="shared" si="108"/>
        <v>否</v>
      </c>
      <c r="I1205" s="301" t="str">
        <f t="shared" si="111"/>
        <v>否</v>
      </c>
      <c r="J1205" s="286" t="str">
        <f t="shared" si="112"/>
        <v>否</v>
      </c>
      <c r="K1205" s="286" t="str">
        <f t="shared" si="113"/>
        <v/>
      </c>
    </row>
    <row r="1206" ht="35.1" customHeight="1" spans="1:11">
      <c r="A1206" s="297">
        <v>2200404</v>
      </c>
      <c r="B1206" s="298" t="s">
        <v>995</v>
      </c>
      <c r="C1206" s="303">
        <v>43</v>
      </c>
      <c r="D1206" s="303">
        <v>36</v>
      </c>
      <c r="E1206" s="304">
        <v>36</v>
      </c>
      <c r="F1206" s="212">
        <f t="shared" si="109"/>
        <v>0.837209302325581</v>
      </c>
      <c r="G1206" s="212">
        <f t="shared" si="110"/>
        <v>1</v>
      </c>
      <c r="H1206" s="296" t="str">
        <f t="shared" si="108"/>
        <v>是</v>
      </c>
      <c r="I1206" s="301" t="str">
        <f t="shared" si="111"/>
        <v>否</v>
      </c>
      <c r="J1206" s="286" t="str">
        <f t="shared" si="112"/>
        <v>否</v>
      </c>
      <c r="K1206" s="372" t="str">
        <f t="shared" si="113"/>
        <v/>
      </c>
    </row>
    <row r="1207" ht="35.1" customHeight="1" spans="1:11">
      <c r="A1207" s="297">
        <v>2200405</v>
      </c>
      <c r="B1207" s="298" t="s">
        <v>996</v>
      </c>
      <c r="C1207" s="299">
        <v>25</v>
      </c>
      <c r="D1207" s="299">
        <v>26</v>
      </c>
      <c r="E1207" s="300">
        <v>23</v>
      </c>
      <c r="F1207" s="260">
        <f t="shared" si="109"/>
        <v>0.92</v>
      </c>
      <c r="G1207" s="260">
        <f t="shared" si="110"/>
        <v>0.884615384615385</v>
      </c>
      <c r="H1207" s="296" t="str">
        <f t="shared" si="108"/>
        <v>是</v>
      </c>
      <c r="I1207" s="301" t="str">
        <f t="shared" si="111"/>
        <v>否</v>
      </c>
      <c r="J1207" s="286" t="str">
        <f t="shared" si="112"/>
        <v>否</v>
      </c>
      <c r="K1207" s="372" t="str">
        <f t="shared" si="113"/>
        <v/>
      </c>
    </row>
    <row r="1208" ht="35.1" customHeight="1" spans="1:11">
      <c r="A1208" s="297">
        <v>2200406</v>
      </c>
      <c r="B1208" s="298" t="s">
        <v>997</v>
      </c>
      <c r="C1208" s="299">
        <v>1</v>
      </c>
      <c r="D1208" s="299">
        <v>1</v>
      </c>
      <c r="E1208" s="300"/>
      <c r="F1208" s="260">
        <f t="shared" si="109"/>
        <v>0</v>
      </c>
      <c r="G1208" s="260">
        <f t="shared" si="110"/>
        <v>0</v>
      </c>
      <c r="H1208" s="296" t="str">
        <f t="shared" si="108"/>
        <v>是</v>
      </c>
      <c r="I1208" s="301" t="str">
        <f t="shared" si="111"/>
        <v>否</v>
      </c>
      <c r="J1208" s="286" t="str">
        <f t="shared" si="112"/>
        <v>否</v>
      </c>
      <c r="K1208" s="372" t="str">
        <f t="shared" si="113"/>
        <v/>
      </c>
    </row>
    <row r="1209" ht="35.1" customHeight="1" spans="1:11">
      <c r="A1209" s="297">
        <v>2200407</v>
      </c>
      <c r="B1209" s="298" t="s">
        <v>998</v>
      </c>
      <c r="C1209" s="299">
        <v>2</v>
      </c>
      <c r="D1209" s="299">
        <v>6</v>
      </c>
      <c r="E1209" s="300">
        <v>2</v>
      </c>
      <c r="F1209" s="260">
        <f t="shared" si="109"/>
        <v>1</v>
      </c>
      <c r="G1209" s="260">
        <f t="shared" si="110"/>
        <v>0.333333333333333</v>
      </c>
      <c r="H1209" s="296" t="str">
        <f t="shared" si="108"/>
        <v>是</v>
      </c>
      <c r="I1209" s="301" t="str">
        <f t="shared" si="111"/>
        <v>否</v>
      </c>
      <c r="J1209" s="286" t="str">
        <f t="shared" si="112"/>
        <v>否</v>
      </c>
      <c r="K1209" s="372" t="str">
        <f t="shared" si="113"/>
        <v/>
      </c>
    </row>
    <row r="1210" ht="36" hidden="1" customHeight="1" spans="1:11">
      <c r="A1210" s="297">
        <v>2200408</v>
      </c>
      <c r="B1210" s="298" t="s">
        <v>999</v>
      </c>
      <c r="C1210" s="299">
        <v>0</v>
      </c>
      <c r="D1210" s="299"/>
      <c r="E1210" s="299"/>
      <c r="F1210" s="260" t="str">
        <f t="shared" si="109"/>
        <v/>
      </c>
      <c r="G1210" s="260" t="str">
        <f t="shared" si="110"/>
        <v/>
      </c>
      <c r="H1210" s="296" t="str">
        <f t="shared" si="108"/>
        <v>否</v>
      </c>
      <c r="I1210" s="301" t="str">
        <f t="shared" si="111"/>
        <v>否</v>
      </c>
      <c r="J1210" s="286" t="str">
        <f t="shared" si="112"/>
        <v>否</v>
      </c>
      <c r="K1210" s="286" t="str">
        <f t="shared" si="113"/>
        <v/>
      </c>
    </row>
    <row r="1211" ht="35.1" customHeight="1" spans="1:11">
      <c r="A1211" s="297">
        <v>2200409</v>
      </c>
      <c r="B1211" s="298" t="s">
        <v>1000</v>
      </c>
      <c r="C1211" s="299">
        <v>18</v>
      </c>
      <c r="D1211" s="299">
        <v>20</v>
      </c>
      <c r="E1211" s="300">
        <v>15</v>
      </c>
      <c r="F1211" s="260">
        <f t="shared" si="109"/>
        <v>0.833333333333333</v>
      </c>
      <c r="G1211" s="260">
        <f t="shared" si="110"/>
        <v>0.75</v>
      </c>
      <c r="H1211" s="296" t="str">
        <f t="shared" si="108"/>
        <v>是</v>
      </c>
      <c r="I1211" s="301" t="str">
        <f t="shared" si="111"/>
        <v>否</v>
      </c>
      <c r="J1211" s="286" t="str">
        <f t="shared" si="112"/>
        <v>否</v>
      </c>
      <c r="K1211" s="372" t="str">
        <f t="shared" si="113"/>
        <v/>
      </c>
    </row>
    <row r="1212" ht="35.1" customHeight="1" spans="1:11">
      <c r="A1212" s="297">
        <v>2200410</v>
      </c>
      <c r="B1212" s="298" t="s">
        <v>1001</v>
      </c>
      <c r="C1212" s="299">
        <v>5</v>
      </c>
      <c r="D1212" s="299">
        <v>5</v>
      </c>
      <c r="E1212" s="300">
        <v>5</v>
      </c>
      <c r="F1212" s="260">
        <f t="shared" si="109"/>
        <v>1</v>
      </c>
      <c r="G1212" s="260">
        <f t="shared" si="110"/>
        <v>1</v>
      </c>
      <c r="H1212" s="296" t="str">
        <f t="shared" ref="H1212:H1275" si="114">IF(B1212&lt;&gt;"",IF(SUM(C1212:E1212,K1212)&lt;&gt;0,"是","否"),"是")</f>
        <v>是</v>
      </c>
      <c r="I1212" s="301" t="str">
        <f t="shared" si="111"/>
        <v>否</v>
      </c>
      <c r="J1212" s="286" t="str">
        <f t="shared" si="112"/>
        <v>否</v>
      </c>
      <c r="K1212" s="372" t="str">
        <f t="shared" si="113"/>
        <v/>
      </c>
    </row>
    <row r="1213" ht="35.1" customHeight="1" spans="1:11">
      <c r="A1213" s="297">
        <v>2200450</v>
      </c>
      <c r="B1213" s="298" t="s">
        <v>1002</v>
      </c>
      <c r="C1213" s="299">
        <v>196</v>
      </c>
      <c r="D1213" s="299">
        <v>269</v>
      </c>
      <c r="E1213" s="300">
        <v>309</v>
      </c>
      <c r="F1213" s="260">
        <f t="shared" si="109"/>
        <v>1.5765306122449</v>
      </c>
      <c r="G1213" s="373">
        <f t="shared" si="110"/>
        <v>1.14869888475836</v>
      </c>
      <c r="H1213" s="296" t="str">
        <f t="shared" si="114"/>
        <v>是</v>
      </c>
      <c r="I1213" s="301" t="str">
        <f t="shared" si="111"/>
        <v>否</v>
      </c>
      <c r="J1213" s="286" t="str">
        <f t="shared" si="112"/>
        <v>否</v>
      </c>
      <c r="K1213" s="372" t="str">
        <f t="shared" si="113"/>
        <v/>
      </c>
    </row>
    <row r="1214" ht="35.1" customHeight="1" spans="1:11">
      <c r="A1214" s="297">
        <v>2200499</v>
      </c>
      <c r="B1214" s="298" t="s">
        <v>1003</v>
      </c>
      <c r="C1214" s="299">
        <v>4</v>
      </c>
      <c r="D1214" s="299">
        <v>4</v>
      </c>
      <c r="E1214" s="300">
        <v>2</v>
      </c>
      <c r="F1214" s="260">
        <f t="shared" si="109"/>
        <v>0.5</v>
      </c>
      <c r="G1214" s="260">
        <f t="shared" si="110"/>
        <v>0.5</v>
      </c>
      <c r="H1214" s="296" t="str">
        <f t="shared" si="114"/>
        <v>是</v>
      </c>
      <c r="I1214" s="301" t="str">
        <f t="shared" si="111"/>
        <v>否</v>
      </c>
      <c r="J1214" s="286" t="str">
        <f t="shared" si="112"/>
        <v>否</v>
      </c>
      <c r="K1214" s="372" t="str">
        <f t="shared" si="113"/>
        <v/>
      </c>
    </row>
    <row r="1215" ht="35.1" customHeight="1" spans="1:11">
      <c r="A1215" s="292">
        <v>22005</v>
      </c>
      <c r="B1215" s="298" t="s">
        <v>1004</v>
      </c>
      <c r="C1215" s="300">
        <f>SUM(C1216:C1229)</f>
        <v>698</v>
      </c>
      <c r="D1215" s="300">
        <f>SUM(D1216:D1229)</f>
        <v>824</v>
      </c>
      <c r="E1215" s="300">
        <f>SUM(E1216:E1229)</f>
        <v>898</v>
      </c>
      <c r="F1215" s="260">
        <f t="shared" si="109"/>
        <v>1.2865329512894</v>
      </c>
      <c r="G1215" s="260">
        <f t="shared" si="110"/>
        <v>1.08980582524272</v>
      </c>
      <c r="H1215" s="296" t="str">
        <f t="shared" si="114"/>
        <v>是</v>
      </c>
      <c r="I1215" s="301" t="str">
        <f t="shared" si="111"/>
        <v>是</v>
      </c>
      <c r="J1215" s="286" t="str">
        <f t="shared" si="112"/>
        <v>否</v>
      </c>
      <c r="K1215" s="372" t="str">
        <f t="shared" si="113"/>
        <v/>
      </c>
    </row>
    <row r="1216" ht="35.1" customHeight="1" spans="1:11">
      <c r="A1216" s="297">
        <v>2200501</v>
      </c>
      <c r="B1216" s="298" t="s">
        <v>95</v>
      </c>
      <c r="C1216" s="299">
        <v>299</v>
      </c>
      <c r="D1216" s="299">
        <v>363</v>
      </c>
      <c r="E1216" s="300">
        <v>364</v>
      </c>
      <c r="F1216" s="260">
        <f t="shared" si="109"/>
        <v>1.21739130434783</v>
      </c>
      <c r="G1216" s="260">
        <f t="shared" si="110"/>
        <v>1.00275482093664</v>
      </c>
      <c r="H1216" s="296" t="str">
        <f t="shared" si="114"/>
        <v>是</v>
      </c>
      <c r="I1216" s="301" t="str">
        <f t="shared" si="111"/>
        <v>否</v>
      </c>
      <c r="J1216" s="286" t="str">
        <f t="shared" si="112"/>
        <v>否</v>
      </c>
      <c r="K1216" s="372" t="str">
        <f t="shared" si="113"/>
        <v/>
      </c>
    </row>
    <row r="1217" customFormat="1" ht="36" hidden="1" customHeight="1" spans="1:11">
      <c r="A1217" s="297">
        <v>2200502</v>
      </c>
      <c r="B1217" s="298" t="s">
        <v>96</v>
      </c>
      <c r="C1217" s="299">
        <v>0</v>
      </c>
      <c r="D1217" s="299"/>
      <c r="E1217" s="299">
        <v>0</v>
      </c>
      <c r="F1217" s="260" t="str">
        <f t="shared" si="109"/>
        <v/>
      </c>
      <c r="G1217" s="260" t="str">
        <f t="shared" si="110"/>
        <v/>
      </c>
      <c r="H1217" s="296" t="str">
        <f t="shared" si="114"/>
        <v>否</v>
      </c>
      <c r="I1217" s="301" t="str">
        <f t="shared" si="111"/>
        <v>否</v>
      </c>
      <c r="J1217" s="286" t="str">
        <f t="shared" si="112"/>
        <v>否</v>
      </c>
      <c r="K1217" s="286" t="str">
        <f t="shared" si="113"/>
        <v/>
      </c>
    </row>
    <row r="1218" ht="36" hidden="1" customHeight="1" spans="1:11">
      <c r="A1218" s="297">
        <v>2200503</v>
      </c>
      <c r="B1218" s="298" t="s">
        <v>97</v>
      </c>
      <c r="C1218" s="299">
        <v>0</v>
      </c>
      <c r="D1218" s="299"/>
      <c r="E1218" s="299">
        <v>0</v>
      </c>
      <c r="F1218" s="260" t="str">
        <f t="shared" si="109"/>
        <v/>
      </c>
      <c r="G1218" s="260" t="str">
        <f t="shared" si="110"/>
        <v/>
      </c>
      <c r="H1218" s="296" t="str">
        <f t="shared" si="114"/>
        <v>否</v>
      </c>
      <c r="I1218" s="301" t="str">
        <f t="shared" si="111"/>
        <v>否</v>
      </c>
      <c r="J1218" s="286" t="str">
        <f t="shared" si="112"/>
        <v>否</v>
      </c>
      <c r="K1218" s="286" t="str">
        <f t="shared" si="113"/>
        <v/>
      </c>
    </row>
    <row r="1219" ht="35.1" customHeight="1" spans="1:11">
      <c r="A1219" s="297">
        <v>2200504</v>
      </c>
      <c r="B1219" s="298" t="s">
        <v>1005</v>
      </c>
      <c r="C1219" s="303">
        <v>253</v>
      </c>
      <c r="D1219" s="303">
        <v>348</v>
      </c>
      <c r="E1219" s="304">
        <v>391</v>
      </c>
      <c r="F1219" s="212">
        <f t="shared" si="109"/>
        <v>1.54545454545455</v>
      </c>
      <c r="G1219" s="212">
        <f t="shared" si="110"/>
        <v>1.1235632183908</v>
      </c>
      <c r="H1219" s="296" t="str">
        <f t="shared" si="114"/>
        <v>是</v>
      </c>
      <c r="I1219" s="301" t="str">
        <f t="shared" si="111"/>
        <v>否</v>
      </c>
      <c r="J1219" s="286" t="str">
        <f t="shared" si="112"/>
        <v>否</v>
      </c>
      <c r="K1219" s="372" t="str">
        <f t="shared" si="113"/>
        <v/>
      </c>
    </row>
    <row r="1220" ht="36" hidden="1" customHeight="1" spans="1:11">
      <c r="A1220" s="297">
        <v>2200506</v>
      </c>
      <c r="B1220" s="298" t="s">
        <v>1006</v>
      </c>
      <c r="C1220" s="299">
        <v>0</v>
      </c>
      <c r="D1220" s="299"/>
      <c r="E1220" s="299">
        <v>0</v>
      </c>
      <c r="F1220" s="260" t="str">
        <f t="shared" si="109"/>
        <v/>
      </c>
      <c r="G1220" s="260" t="str">
        <f t="shared" si="110"/>
        <v/>
      </c>
      <c r="H1220" s="296" t="str">
        <f t="shared" si="114"/>
        <v>否</v>
      </c>
      <c r="I1220" s="301" t="str">
        <f t="shared" si="111"/>
        <v>否</v>
      </c>
      <c r="J1220" s="286" t="str">
        <f t="shared" si="112"/>
        <v>否</v>
      </c>
      <c r="K1220" s="286" t="str">
        <f t="shared" si="113"/>
        <v/>
      </c>
    </row>
    <row r="1221" ht="35.1" customHeight="1" spans="1:11">
      <c r="A1221" s="297">
        <v>2200507</v>
      </c>
      <c r="B1221" s="298" t="s">
        <v>1007</v>
      </c>
      <c r="C1221" s="299">
        <v>6</v>
      </c>
      <c r="D1221" s="299">
        <v>10</v>
      </c>
      <c r="E1221" s="300">
        <v>7</v>
      </c>
      <c r="F1221" s="260">
        <f t="shared" ref="F1221:F1284" si="115">IF(C1221&lt;&gt;0,E1221/C1221,"")</f>
        <v>1.16666666666667</v>
      </c>
      <c r="G1221" s="260">
        <f t="shared" ref="G1221:G1284" si="116">IF(D1221&lt;&gt;0,E1221/D1221,"")</f>
        <v>0.7</v>
      </c>
      <c r="H1221" s="296" t="str">
        <f t="shared" si="114"/>
        <v>是</v>
      </c>
      <c r="I1221" s="301" t="str">
        <f t="shared" si="111"/>
        <v>否</v>
      </c>
      <c r="J1221" s="286" t="str">
        <f t="shared" si="112"/>
        <v>否</v>
      </c>
      <c r="K1221" s="372" t="str">
        <f t="shared" si="113"/>
        <v/>
      </c>
    </row>
    <row r="1222" ht="36" hidden="1" customHeight="1" spans="1:11">
      <c r="A1222" s="297">
        <v>2200508</v>
      </c>
      <c r="B1222" s="302" t="s">
        <v>1008</v>
      </c>
      <c r="C1222" s="299">
        <v>0</v>
      </c>
      <c r="D1222" s="299"/>
      <c r="E1222" s="299">
        <v>0</v>
      </c>
      <c r="F1222" s="260" t="str">
        <f t="shared" si="115"/>
        <v/>
      </c>
      <c r="G1222" s="260" t="str">
        <f t="shared" si="116"/>
        <v/>
      </c>
      <c r="H1222" s="296" t="str">
        <f t="shared" si="114"/>
        <v>否</v>
      </c>
      <c r="I1222" s="301" t="str">
        <f t="shared" ref="I1222:I1285" si="117">IF(LEN(A1222)&lt;=5,"是","否")</f>
        <v>否</v>
      </c>
      <c r="J1222" s="286" t="str">
        <f t="shared" ref="J1222:J1285" si="118">IF(LEN(A1222)=3,"是","否")</f>
        <v>否</v>
      </c>
      <c r="K1222" s="286" t="str">
        <f t="shared" ref="K1222:K1285" si="119">IF(J1222="是",1,"")</f>
        <v/>
      </c>
    </row>
    <row r="1223" ht="35.1" customHeight="1" spans="1:11">
      <c r="A1223" s="297">
        <v>2200509</v>
      </c>
      <c r="B1223" s="298" t="s">
        <v>1009</v>
      </c>
      <c r="C1223" s="299">
        <v>56</v>
      </c>
      <c r="D1223" s="299">
        <v>52</v>
      </c>
      <c r="E1223" s="300">
        <v>42</v>
      </c>
      <c r="F1223" s="260">
        <f t="shared" si="115"/>
        <v>0.75</v>
      </c>
      <c r="G1223" s="260">
        <f t="shared" si="116"/>
        <v>0.807692307692308</v>
      </c>
      <c r="H1223" s="296" t="str">
        <f t="shared" si="114"/>
        <v>是</v>
      </c>
      <c r="I1223" s="301" t="str">
        <f t="shared" si="117"/>
        <v>否</v>
      </c>
      <c r="J1223" s="286" t="str">
        <f t="shared" si="118"/>
        <v>否</v>
      </c>
      <c r="K1223" s="372" t="str">
        <f t="shared" si="119"/>
        <v/>
      </c>
    </row>
    <row r="1224" ht="35.1" customHeight="1" spans="1:11">
      <c r="A1224" s="297">
        <v>2200510</v>
      </c>
      <c r="B1224" s="298" t="s">
        <v>1010</v>
      </c>
      <c r="C1224" s="299">
        <v>28</v>
      </c>
      <c r="D1224" s="299">
        <v>8</v>
      </c>
      <c r="E1224" s="300">
        <v>36</v>
      </c>
      <c r="F1224" s="373">
        <f t="shared" si="115"/>
        <v>1.28571428571429</v>
      </c>
      <c r="G1224" s="260">
        <f t="shared" si="116"/>
        <v>4.5</v>
      </c>
      <c r="H1224" s="296" t="str">
        <f t="shared" si="114"/>
        <v>是</v>
      </c>
      <c r="I1224" s="301" t="str">
        <f t="shared" si="117"/>
        <v>否</v>
      </c>
      <c r="J1224" s="286" t="str">
        <f t="shared" si="118"/>
        <v>否</v>
      </c>
      <c r="K1224" s="372" t="str">
        <f t="shared" si="119"/>
        <v/>
      </c>
    </row>
    <row r="1225" customFormat="1" ht="35.1" customHeight="1" spans="1:11">
      <c r="A1225" s="297">
        <v>2200511</v>
      </c>
      <c r="B1225" s="298" t="s">
        <v>1011</v>
      </c>
      <c r="C1225" s="299">
        <v>18</v>
      </c>
      <c r="D1225" s="299">
        <v>3</v>
      </c>
      <c r="E1225" s="300">
        <v>13</v>
      </c>
      <c r="F1225" s="260">
        <f t="shared" si="115"/>
        <v>0.722222222222222</v>
      </c>
      <c r="G1225" s="260">
        <f t="shared" si="116"/>
        <v>4.33333333333333</v>
      </c>
      <c r="H1225" s="296" t="str">
        <f t="shared" si="114"/>
        <v>是</v>
      </c>
      <c r="I1225" s="301" t="str">
        <f t="shared" si="117"/>
        <v>否</v>
      </c>
      <c r="J1225" s="286" t="str">
        <f t="shared" si="118"/>
        <v>否</v>
      </c>
      <c r="K1225" s="372" t="str">
        <f t="shared" si="119"/>
        <v/>
      </c>
    </row>
    <row r="1226" ht="36" hidden="1" customHeight="1" spans="1:11">
      <c r="A1226" s="297">
        <v>2200512</v>
      </c>
      <c r="B1226" s="298" t="s">
        <v>1012</v>
      </c>
      <c r="C1226" s="299">
        <v>0</v>
      </c>
      <c r="D1226" s="299"/>
      <c r="E1226" s="299">
        <v>0</v>
      </c>
      <c r="F1226" s="260" t="str">
        <f t="shared" si="115"/>
        <v/>
      </c>
      <c r="G1226" s="260" t="str">
        <f t="shared" si="116"/>
        <v/>
      </c>
      <c r="H1226" s="296" t="str">
        <f t="shared" si="114"/>
        <v>否</v>
      </c>
      <c r="I1226" s="301" t="str">
        <f t="shared" si="117"/>
        <v>否</v>
      </c>
      <c r="J1226" s="286" t="str">
        <f t="shared" si="118"/>
        <v>否</v>
      </c>
      <c r="K1226" s="286" t="str">
        <f t="shared" si="119"/>
        <v/>
      </c>
    </row>
    <row r="1227" customFormat="1" ht="36" hidden="1" customHeight="1" spans="1:11">
      <c r="A1227" s="297">
        <v>2200513</v>
      </c>
      <c r="B1227" s="298" t="s">
        <v>1013</v>
      </c>
      <c r="C1227" s="299">
        <v>0</v>
      </c>
      <c r="D1227" s="299"/>
      <c r="E1227" s="299">
        <v>0</v>
      </c>
      <c r="F1227" s="260" t="str">
        <f t="shared" si="115"/>
        <v/>
      </c>
      <c r="G1227" s="260" t="str">
        <f t="shared" si="116"/>
        <v/>
      </c>
      <c r="H1227" s="296" t="str">
        <f t="shared" si="114"/>
        <v>否</v>
      </c>
      <c r="I1227" s="301" t="str">
        <f t="shared" si="117"/>
        <v>否</v>
      </c>
      <c r="J1227" s="286" t="str">
        <f t="shared" si="118"/>
        <v>否</v>
      </c>
      <c r="K1227" s="286" t="str">
        <f t="shared" si="119"/>
        <v/>
      </c>
    </row>
    <row r="1228" ht="36" hidden="1" customHeight="1" spans="1:11">
      <c r="A1228" s="297">
        <v>2200514</v>
      </c>
      <c r="B1228" s="298" t="s">
        <v>1014</v>
      </c>
      <c r="C1228" s="299">
        <v>0</v>
      </c>
      <c r="D1228" s="299"/>
      <c r="E1228" s="299">
        <v>0</v>
      </c>
      <c r="F1228" s="260" t="str">
        <f t="shared" si="115"/>
        <v/>
      </c>
      <c r="G1228" s="260" t="str">
        <f t="shared" si="116"/>
        <v/>
      </c>
      <c r="H1228" s="296" t="str">
        <f t="shared" si="114"/>
        <v>否</v>
      </c>
      <c r="I1228" s="301" t="str">
        <f t="shared" si="117"/>
        <v>否</v>
      </c>
      <c r="J1228" s="286" t="str">
        <f t="shared" si="118"/>
        <v>否</v>
      </c>
      <c r="K1228" s="286" t="str">
        <f t="shared" si="119"/>
        <v/>
      </c>
    </row>
    <row r="1229" ht="35.1" customHeight="1" spans="1:11">
      <c r="A1229" s="297">
        <v>2200599</v>
      </c>
      <c r="B1229" s="298" t="s">
        <v>1015</v>
      </c>
      <c r="C1229" s="299">
        <v>38</v>
      </c>
      <c r="D1229" s="299">
        <v>40</v>
      </c>
      <c r="E1229" s="300">
        <v>45</v>
      </c>
      <c r="F1229" s="260">
        <f t="shared" si="115"/>
        <v>1.18421052631579</v>
      </c>
      <c r="G1229" s="260">
        <f t="shared" si="116"/>
        <v>1.125</v>
      </c>
      <c r="H1229" s="296" t="str">
        <f t="shared" si="114"/>
        <v>是</v>
      </c>
      <c r="I1229" s="301" t="str">
        <f t="shared" si="117"/>
        <v>否</v>
      </c>
      <c r="J1229" s="286" t="str">
        <f t="shared" si="118"/>
        <v>否</v>
      </c>
      <c r="K1229" s="372" t="str">
        <f t="shared" si="119"/>
        <v/>
      </c>
    </row>
    <row r="1230" ht="35.1" customHeight="1" spans="1:11">
      <c r="A1230" s="297">
        <v>22099</v>
      </c>
      <c r="B1230" s="302" t="s">
        <v>1016</v>
      </c>
      <c r="C1230" s="299">
        <v>14720</v>
      </c>
      <c r="D1230" s="299">
        <v>2634</v>
      </c>
      <c r="E1230" s="300">
        <v>1771</v>
      </c>
      <c r="F1230" s="260">
        <f t="shared" si="115"/>
        <v>0.1203125</v>
      </c>
      <c r="G1230" s="260">
        <f t="shared" si="116"/>
        <v>0.672361427486712</v>
      </c>
      <c r="H1230" s="296" t="str">
        <f t="shared" si="114"/>
        <v>是</v>
      </c>
      <c r="I1230" s="301" t="str">
        <f t="shared" si="117"/>
        <v>是</v>
      </c>
      <c r="J1230" s="286" t="str">
        <f t="shared" si="118"/>
        <v>否</v>
      </c>
      <c r="K1230" s="372" t="str">
        <f t="shared" si="119"/>
        <v/>
      </c>
    </row>
    <row r="1231" ht="35.1" customHeight="1" spans="1:11">
      <c r="A1231" s="292">
        <v>221</v>
      </c>
      <c r="B1231" s="293" t="s">
        <v>75</v>
      </c>
      <c r="C1231" s="306">
        <f>SUM(C1232,C1241,C1245)</f>
        <v>165306</v>
      </c>
      <c r="D1231" s="306">
        <f>SUM(D1232,D1241,D1245)</f>
        <v>186661</v>
      </c>
      <c r="E1231" s="306">
        <f>SUM(E1232,E1241,E1245)</f>
        <v>141711</v>
      </c>
      <c r="F1231" s="212">
        <f t="shared" si="115"/>
        <v>0.85726470908497</v>
      </c>
      <c r="G1231" s="212">
        <f t="shared" si="116"/>
        <v>0.759189118241089</v>
      </c>
      <c r="H1231" s="296" t="str">
        <f t="shared" si="114"/>
        <v>是</v>
      </c>
      <c r="I1231" s="301" t="str">
        <f t="shared" si="117"/>
        <v>是</v>
      </c>
      <c r="J1231" s="286" t="str">
        <f t="shared" si="118"/>
        <v>是</v>
      </c>
      <c r="K1231" s="372">
        <f t="shared" si="119"/>
        <v>1</v>
      </c>
    </row>
    <row r="1232" ht="35.1" customHeight="1" spans="1:11">
      <c r="A1232" s="292">
        <v>22101</v>
      </c>
      <c r="B1232" s="302" t="s">
        <v>1017</v>
      </c>
      <c r="C1232" s="300">
        <f>SUM(C1233:C1240)</f>
        <v>121319</v>
      </c>
      <c r="D1232" s="300">
        <f>SUM(D1233:D1240)</f>
        <v>137317</v>
      </c>
      <c r="E1232" s="300">
        <f>SUM(E1233:E1240)</f>
        <v>100342</v>
      </c>
      <c r="F1232" s="260">
        <f t="shared" si="115"/>
        <v>0.827092211442561</v>
      </c>
      <c r="G1232" s="260">
        <f t="shared" si="116"/>
        <v>0.730732538578617</v>
      </c>
      <c r="H1232" s="296" t="str">
        <f t="shared" si="114"/>
        <v>是</v>
      </c>
      <c r="I1232" s="301" t="str">
        <f t="shared" si="117"/>
        <v>是</v>
      </c>
      <c r="J1232" s="286" t="str">
        <f t="shared" si="118"/>
        <v>否</v>
      </c>
      <c r="K1232" s="372" t="str">
        <f t="shared" si="119"/>
        <v/>
      </c>
    </row>
    <row r="1233" customFormat="1" ht="35.1" customHeight="1" spans="1:11">
      <c r="A1233" s="297">
        <v>2210101</v>
      </c>
      <c r="B1233" s="298" t="s">
        <v>1018</v>
      </c>
      <c r="C1233" s="299">
        <v>1019</v>
      </c>
      <c r="D1233" s="299">
        <v>1500</v>
      </c>
      <c r="E1233" s="300">
        <v>0</v>
      </c>
      <c r="F1233" s="260">
        <f t="shared" si="115"/>
        <v>0</v>
      </c>
      <c r="G1233" s="260">
        <f t="shared" si="116"/>
        <v>0</v>
      </c>
      <c r="H1233" s="296" t="str">
        <f t="shared" si="114"/>
        <v>是</v>
      </c>
      <c r="I1233" s="301" t="str">
        <f t="shared" si="117"/>
        <v>否</v>
      </c>
      <c r="J1233" s="286" t="str">
        <f t="shared" si="118"/>
        <v>否</v>
      </c>
      <c r="K1233" s="372" t="str">
        <f t="shared" si="119"/>
        <v/>
      </c>
    </row>
    <row r="1234" ht="36" hidden="1" customHeight="1" spans="1:11">
      <c r="A1234" s="297">
        <v>2210102</v>
      </c>
      <c r="B1234" s="298" t="s">
        <v>1019</v>
      </c>
      <c r="C1234" s="299">
        <v>0</v>
      </c>
      <c r="D1234" s="299"/>
      <c r="E1234" s="299">
        <v>0</v>
      </c>
      <c r="F1234" s="212" t="str">
        <f t="shared" si="115"/>
        <v/>
      </c>
      <c r="G1234" s="212" t="str">
        <f t="shared" si="116"/>
        <v/>
      </c>
      <c r="H1234" s="296" t="str">
        <f t="shared" si="114"/>
        <v>否</v>
      </c>
      <c r="I1234" s="301" t="str">
        <f t="shared" si="117"/>
        <v>否</v>
      </c>
      <c r="J1234" s="286" t="str">
        <f t="shared" si="118"/>
        <v>否</v>
      </c>
      <c r="K1234" s="286" t="str">
        <f t="shared" si="119"/>
        <v/>
      </c>
    </row>
    <row r="1235" customFormat="1" ht="35.1" customHeight="1" spans="1:11">
      <c r="A1235" s="297">
        <v>2210103</v>
      </c>
      <c r="B1235" s="298" t="s">
        <v>1020</v>
      </c>
      <c r="C1235" s="303">
        <v>12152</v>
      </c>
      <c r="D1235" s="303">
        <v>14913</v>
      </c>
      <c r="E1235" s="304">
        <v>34093</v>
      </c>
      <c r="F1235" s="212">
        <f t="shared" si="115"/>
        <v>2.80554641211323</v>
      </c>
      <c r="G1235" s="212">
        <f t="shared" si="116"/>
        <v>2.28612619861865</v>
      </c>
      <c r="H1235" s="296" t="str">
        <f t="shared" si="114"/>
        <v>是</v>
      </c>
      <c r="I1235" s="301" t="str">
        <f t="shared" si="117"/>
        <v>否</v>
      </c>
      <c r="J1235" s="286" t="str">
        <f t="shared" si="118"/>
        <v>否</v>
      </c>
      <c r="K1235" s="372" t="str">
        <f t="shared" si="119"/>
        <v/>
      </c>
    </row>
    <row r="1236" ht="36" hidden="1" customHeight="1" spans="1:11">
      <c r="A1236" s="297">
        <v>2210104</v>
      </c>
      <c r="B1236" s="298" t="s">
        <v>1021</v>
      </c>
      <c r="C1236" s="303">
        <v>0</v>
      </c>
      <c r="D1236" s="303"/>
      <c r="E1236" s="303">
        <v>0</v>
      </c>
      <c r="F1236" s="212" t="str">
        <f t="shared" si="115"/>
        <v/>
      </c>
      <c r="G1236" s="212" t="str">
        <f t="shared" si="116"/>
        <v/>
      </c>
      <c r="H1236" s="296" t="str">
        <f t="shared" si="114"/>
        <v>否</v>
      </c>
      <c r="I1236" s="301" t="str">
        <f t="shared" si="117"/>
        <v>否</v>
      </c>
      <c r="J1236" s="286" t="str">
        <f t="shared" si="118"/>
        <v>否</v>
      </c>
      <c r="K1236" s="286" t="str">
        <f t="shared" si="119"/>
        <v/>
      </c>
    </row>
    <row r="1237" ht="35.1" customHeight="1" spans="1:11">
      <c r="A1237" s="297">
        <v>2210105</v>
      </c>
      <c r="B1237" s="298" t="s">
        <v>1022</v>
      </c>
      <c r="C1237" s="299">
        <v>57643</v>
      </c>
      <c r="D1237" s="299">
        <v>63616</v>
      </c>
      <c r="E1237" s="300">
        <v>18015</v>
      </c>
      <c r="F1237" s="260">
        <f t="shared" si="115"/>
        <v>0.312527106500356</v>
      </c>
      <c r="G1237" s="260">
        <f t="shared" si="116"/>
        <v>0.283183475855131</v>
      </c>
      <c r="H1237" s="296" t="str">
        <f t="shared" si="114"/>
        <v>是</v>
      </c>
      <c r="I1237" s="301" t="str">
        <f t="shared" si="117"/>
        <v>否</v>
      </c>
      <c r="J1237" s="286" t="str">
        <f t="shared" si="118"/>
        <v>否</v>
      </c>
      <c r="K1237" s="372" t="str">
        <f t="shared" si="119"/>
        <v/>
      </c>
    </row>
    <row r="1238" ht="35.1" customHeight="1" spans="1:11">
      <c r="A1238" s="297">
        <v>2210106</v>
      </c>
      <c r="B1238" s="302" t="s">
        <v>1023</v>
      </c>
      <c r="C1238" s="299">
        <v>16252</v>
      </c>
      <c r="D1238" s="299">
        <v>19199</v>
      </c>
      <c r="E1238" s="300">
        <v>14448</v>
      </c>
      <c r="F1238" s="260">
        <f t="shared" si="115"/>
        <v>0.888998277135122</v>
      </c>
      <c r="G1238" s="260">
        <f t="shared" si="116"/>
        <v>0.752539194749727</v>
      </c>
      <c r="H1238" s="296" t="str">
        <f t="shared" si="114"/>
        <v>是</v>
      </c>
      <c r="I1238" s="301" t="str">
        <f t="shared" si="117"/>
        <v>否</v>
      </c>
      <c r="J1238" s="286" t="str">
        <f t="shared" si="118"/>
        <v>否</v>
      </c>
      <c r="K1238" s="372" t="str">
        <f t="shared" si="119"/>
        <v/>
      </c>
    </row>
    <row r="1239" ht="35.1" customHeight="1" spans="1:11">
      <c r="A1239" s="297">
        <v>2210107</v>
      </c>
      <c r="B1239" s="298" t="s">
        <v>1024</v>
      </c>
      <c r="C1239" s="299">
        <v>641</v>
      </c>
      <c r="D1239" s="299">
        <v>688</v>
      </c>
      <c r="E1239" s="300">
        <v>1612</v>
      </c>
      <c r="F1239" s="260">
        <f t="shared" si="115"/>
        <v>2.51482059282371</v>
      </c>
      <c r="G1239" s="260">
        <f t="shared" si="116"/>
        <v>2.34302325581395</v>
      </c>
      <c r="H1239" s="296" t="str">
        <f t="shared" si="114"/>
        <v>是</v>
      </c>
      <c r="I1239" s="301" t="str">
        <f t="shared" si="117"/>
        <v>否</v>
      </c>
      <c r="J1239" s="286" t="str">
        <f t="shared" si="118"/>
        <v>否</v>
      </c>
      <c r="K1239" s="372" t="str">
        <f t="shared" si="119"/>
        <v/>
      </c>
    </row>
    <row r="1240" ht="35.1" customHeight="1" spans="1:11">
      <c r="A1240" s="297">
        <v>2210199</v>
      </c>
      <c r="B1240" s="302" t="s">
        <v>1025</v>
      </c>
      <c r="C1240" s="299">
        <v>33612</v>
      </c>
      <c r="D1240" s="299">
        <v>37401</v>
      </c>
      <c r="E1240" s="300">
        <v>32174</v>
      </c>
      <c r="F1240" s="260">
        <f t="shared" si="115"/>
        <v>0.957217660359395</v>
      </c>
      <c r="G1240" s="260">
        <f t="shared" si="116"/>
        <v>0.860244378492554</v>
      </c>
      <c r="H1240" s="296" t="str">
        <f t="shared" si="114"/>
        <v>是</v>
      </c>
      <c r="I1240" s="301" t="str">
        <f t="shared" si="117"/>
        <v>否</v>
      </c>
      <c r="J1240" s="286" t="str">
        <f t="shared" si="118"/>
        <v>否</v>
      </c>
      <c r="K1240" s="372" t="str">
        <f t="shared" si="119"/>
        <v/>
      </c>
    </row>
    <row r="1241" ht="35.1" customHeight="1" spans="1:11">
      <c r="A1241" s="292">
        <v>22102</v>
      </c>
      <c r="B1241" s="298" t="s">
        <v>1026</v>
      </c>
      <c r="C1241" s="300">
        <f>SUM(C1242:C1244)</f>
        <v>43398</v>
      </c>
      <c r="D1241" s="300">
        <f>SUM(D1242:D1244)</f>
        <v>48644</v>
      </c>
      <c r="E1241" s="300">
        <f>SUM(E1242:E1244)</f>
        <v>40662</v>
      </c>
      <c r="F1241" s="260">
        <f t="shared" si="115"/>
        <v>0.936955620074658</v>
      </c>
      <c r="G1241" s="260">
        <f t="shared" si="116"/>
        <v>0.83590987583258</v>
      </c>
      <c r="H1241" s="296" t="str">
        <f t="shared" si="114"/>
        <v>是</v>
      </c>
      <c r="I1241" s="301" t="str">
        <f t="shared" si="117"/>
        <v>是</v>
      </c>
      <c r="J1241" s="286" t="str">
        <f t="shared" si="118"/>
        <v>否</v>
      </c>
      <c r="K1241" s="372" t="str">
        <f t="shared" si="119"/>
        <v/>
      </c>
    </row>
    <row r="1242" ht="35.1" customHeight="1" spans="1:11">
      <c r="A1242" s="297">
        <v>2210201</v>
      </c>
      <c r="B1242" s="298" t="s">
        <v>1027</v>
      </c>
      <c r="C1242" s="299">
        <v>43389</v>
      </c>
      <c r="D1242" s="299">
        <v>48634</v>
      </c>
      <c r="E1242" s="300">
        <v>40653</v>
      </c>
      <c r="F1242" s="260">
        <f t="shared" si="115"/>
        <v>0.936942543040863</v>
      </c>
      <c r="G1242" s="260">
        <f t="shared" si="116"/>
        <v>0.835896697783444</v>
      </c>
      <c r="H1242" s="296" t="str">
        <f t="shared" si="114"/>
        <v>是</v>
      </c>
      <c r="I1242" s="301" t="str">
        <f t="shared" si="117"/>
        <v>否</v>
      </c>
      <c r="J1242" s="286" t="str">
        <f t="shared" si="118"/>
        <v>否</v>
      </c>
      <c r="K1242" s="372" t="str">
        <f t="shared" si="119"/>
        <v/>
      </c>
    </row>
    <row r="1243" ht="36" hidden="1" customHeight="1" spans="1:11">
      <c r="A1243" s="297">
        <v>2210202</v>
      </c>
      <c r="B1243" s="298" t="s">
        <v>1028</v>
      </c>
      <c r="C1243" s="299">
        <v>0</v>
      </c>
      <c r="D1243" s="299"/>
      <c r="E1243" s="299">
        <v>0</v>
      </c>
      <c r="F1243" s="260" t="str">
        <f t="shared" si="115"/>
        <v/>
      </c>
      <c r="G1243" s="260" t="str">
        <f t="shared" si="116"/>
        <v/>
      </c>
      <c r="H1243" s="296" t="str">
        <f t="shared" si="114"/>
        <v>否</v>
      </c>
      <c r="I1243" s="301" t="str">
        <f t="shared" si="117"/>
        <v>否</v>
      </c>
      <c r="J1243" s="286" t="str">
        <f t="shared" si="118"/>
        <v>否</v>
      </c>
      <c r="K1243" s="286" t="str">
        <f t="shared" si="119"/>
        <v/>
      </c>
    </row>
    <row r="1244" ht="35.1" customHeight="1" spans="1:11">
      <c r="A1244" s="297">
        <v>2210203</v>
      </c>
      <c r="B1244" s="298" t="s">
        <v>1029</v>
      </c>
      <c r="C1244" s="299">
        <v>9</v>
      </c>
      <c r="D1244" s="299">
        <v>10</v>
      </c>
      <c r="E1244" s="300">
        <v>9</v>
      </c>
      <c r="F1244" s="260">
        <f t="shared" si="115"/>
        <v>1</v>
      </c>
      <c r="G1244" s="260">
        <f t="shared" si="116"/>
        <v>0.9</v>
      </c>
      <c r="H1244" s="296" t="str">
        <f t="shared" si="114"/>
        <v>是</v>
      </c>
      <c r="I1244" s="301" t="str">
        <f t="shared" si="117"/>
        <v>否</v>
      </c>
      <c r="J1244" s="286" t="str">
        <f t="shared" si="118"/>
        <v>否</v>
      </c>
      <c r="K1244" s="372" t="str">
        <f t="shared" si="119"/>
        <v/>
      </c>
    </row>
    <row r="1245" ht="35.1" customHeight="1" spans="1:11">
      <c r="A1245" s="292">
        <v>22103</v>
      </c>
      <c r="B1245" s="298" t="s">
        <v>1030</v>
      </c>
      <c r="C1245" s="304">
        <f>SUM(C1246:C1248)</f>
        <v>589</v>
      </c>
      <c r="D1245" s="304">
        <f>SUM(D1246:D1248)</f>
        <v>700</v>
      </c>
      <c r="E1245" s="304">
        <v>707</v>
      </c>
      <c r="F1245" s="260">
        <f t="shared" si="115"/>
        <v>1.20033955857385</v>
      </c>
      <c r="G1245" s="260">
        <f t="shared" si="116"/>
        <v>1.01</v>
      </c>
      <c r="H1245" s="296" t="str">
        <f t="shared" si="114"/>
        <v>是</v>
      </c>
      <c r="I1245" s="301" t="str">
        <f t="shared" si="117"/>
        <v>是</v>
      </c>
      <c r="J1245" s="286" t="str">
        <f t="shared" si="118"/>
        <v>否</v>
      </c>
      <c r="K1245" s="372" t="str">
        <f t="shared" si="119"/>
        <v/>
      </c>
    </row>
    <row r="1246" ht="35.1" customHeight="1" spans="1:11">
      <c r="A1246" s="297">
        <v>2210301</v>
      </c>
      <c r="B1246" s="298" t="s">
        <v>1031</v>
      </c>
      <c r="C1246" s="299"/>
      <c r="D1246" s="299"/>
      <c r="E1246" s="300">
        <v>2</v>
      </c>
      <c r="F1246" s="260" t="str">
        <f t="shared" si="115"/>
        <v/>
      </c>
      <c r="G1246" s="260" t="str">
        <f t="shared" si="116"/>
        <v/>
      </c>
      <c r="H1246" s="296" t="str">
        <f t="shared" si="114"/>
        <v>是</v>
      </c>
      <c r="I1246" s="301" t="str">
        <f t="shared" si="117"/>
        <v>否</v>
      </c>
      <c r="J1246" s="286" t="str">
        <f t="shared" si="118"/>
        <v>否</v>
      </c>
      <c r="K1246" s="372" t="str">
        <f t="shared" si="119"/>
        <v/>
      </c>
    </row>
    <row r="1247" ht="35.1" customHeight="1" spans="1:11">
      <c r="A1247" s="297">
        <v>2210302</v>
      </c>
      <c r="B1247" s="298" t="s">
        <v>1032</v>
      </c>
      <c r="C1247" s="299">
        <v>589</v>
      </c>
      <c r="D1247" s="299">
        <v>700</v>
      </c>
      <c r="E1247" s="300">
        <v>705</v>
      </c>
      <c r="F1247" s="260">
        <f t="shared" si="115"/>
        <v>1.19694397283531</v>
      </c>
      <c r="G1247" s="260">
        <f t="shared" si="116"/>
        <v>1.00714285714286</v>
      </c>
      <c r="H1247" s="296" t="str">
        <f t="shared" si="114"/>
        <v>是</v>
      </c>
      <c r="I1247" s="301" t="str">
        <f t="shared" si="117"/>
        <v>否</v>
      </c>
      <c r="J1247" s="286" t="str">
        <f t="shared" si="118"/>
        <v>否</v>
      </c>
      <c r="K1247" s="372" t="str">
        <f t="shared" si="119"/>
        <v/>
      </c>
    </row>
    <row r="1248" ht="36" hidden="1" customHeight="1" spans="1:11">
      <c r="A1248" s="297">
        <v>2210399</v>
      </c>
      <c r="B1248" s="298" t="s">
        <v>1033</v>
      </c>
      <c r="C1248" s="299"/>
      <c r="D1248" s="299"/>
      <c r="E1248" s="299">
        <v>0</v>
      </c>
      <c r="F1248" s="260" t="str">
        <f t="shared" si="115"/>
        <v/>
      </c>
      <c r="G1248" s="260" t="str">
        <f t="shared" si="116"/>
        <v/>
      </c>
      <c r="H1248" s="296" t="str">
        <f t="shared" si="114"/>
        <v>否</v>
      </c>
      <c r="I1248" s="301" t="str">
        <f t="shared" si="117"/>
        <v>否</v>
      </c>
      <c r="J1248" s="286" t="str">
        <f t="shared" si="118"/>
        <v>否</v>
      </c>
      <c r="K1248" s="286" t="str">
        <f t="shared" si="119"/>
        <v/>
      </c>
    </row>
    <row r="1249" ht="35.1" customHeight="1" spans="1:11">
      <c r="A1249" s="292">
        <v>222</v>
      </c>
      <c r="B1249" s="293" t="s">
        <v>76</v>
      </c>
      <c r="C1249" s="294">
        <f>SUM(C1250,C1265,C1279,C1284,C1290)</f>
        <v>2927</v>
      </c>
      <c r="D1249" s="294">
        <f>SUM(D1250,D1265,D1279,D1284,D1290)</f>
        <v>3309</v>
      </c>
      <c r="E1249" s="294">
        <f>SUM(E1250,E1265,E1279,E1284,E1290)</f>
        <v>3827</v>
      </c>
      <c r="F1249" s="212">
        <f t="shared" si="115"/>
        <v>1.30748206354629</v>
      </c>
      <c r="G1249" s="212">
        <f t="shared" si="116"/>
        <v>1.1565427621638</v>
      </c>
      <c r="H1249" s="296" t="str">
        <f t="shared" si="114"/>
        <v>是</v>
      </c>
      <c r="I1249" s="301" t="str">
        <f t="shared" si="117"/>
        <v>是</v>
      </c>
      <c r="J1249" s="286" t="str">
        <f t="shared" si="118"/>
        <v>是</v>
      </c>
      <c r="K1249" s="372">
        <f t="shared" si="119"/>
        <v>1</v>
      </c>
    </row>
    <row r="1250" ht="35.1" customHeight="1" spans="1:11">
      <c r="A1250" s="292">
        <v>22201</v>
      </c>
      <c r="B1250" s="298" t="s">
        <v>1034</v>
      </c>
      <c r="C1250" s="300">
        <f>SUM(C1251:C1264)</f>
        <v>2102</v>
      </c>
      <c r="D1250" s="300">
        <f>SUM(D1251:D1264)</f>
        <v>2474</v>
      </c>
      <c r="E1250" s="300">
        <f>SUM(E1251:E1264)</f>
        <v>1678</v>
      </c>
      <c r="F1250" s="260">
        <f t="shared" si="115"/>
        <v>0.798287345385347</v>
      </c>
      <c r="G1250" s="260">
        <f t="shared" si="116"/>
        <v>0.678253839935327</v>
      </c>
      <c r="H1250" s="296" t="str">
        <f t="shared" si="114"/>
        <v>是</v>
      </c>
      <c r="I1250" s="301" t="str">
        <f t="shared" si="117"/>
        <v>是</v>
      </c>
      <c r="J1250" s="286" t="str">
        <f t="shared" si="118"/>
        <v>否</v>
      </c>
      <c r="K1250" s="372" t="str">
        <f t="shared" si="119"/>
        <v/>
      </c>
    </row>
    <row r="1251" ht="35.1" customHeight="1" spans="1:11">
      <c r="A1251" s="297">
        <v>2220101</v>
      </c>
      <c r="B1251" s="298" t="s">
        <v>95</v>
      </c>
      <c r="C1251" s="299">
        <v>74</v>
      </c>
      <c r="D1251" s="299">
        <v>174</v>
      </c>
      <c r="E1251" s="300">
        <v>152</v>
      </c>
      <c r="F1251" s="260">
        <f t="shared" si="115"/>
        <v>2.05405405405405</v>
      </c>
      <c r="G1251" s="260">
        <f t="shared" si="116"/>
        <v>0.873563218390805</v>
      </c>
      <c r="H1251" s="296" t="str">
        <f t="shared" si="114"/>
        <v>是</v>
      </c>
      <c r="I1251" s="301" t="str">
        <f t="shared" si="117"/>
        <v>否</v>
      </c>
      <c r="J1251" s="286" t="str">
        <f t="shared" si="118"/>
        <v>否</v>
      </c>
      <c r="K1251" s="372" t="str">
        <f t="shared" si="119"/>
        <v/>
      </c>
    </row>
    <row r="1252" ht="36" hidden="1" customHeight="1" spans="1:11">
      <c r="A1252" s="297">
        <v>2220102</v>
      </c>
      <c r="B1252" s="298" t="s">
        <v>96</v>
      </c>
      <c r="C1252" s="299">
        <v>0</v>
      </c>
      <c r="D1252" s="299"/>
      <c r="E1252" s="299">
        <v>0</v>
      </c>
      <c r="F1252" s="260" t="str">
        <f t="shared" si="115"/>
        <v/>
      </c>
      <c r="G1252" s="260" t="str">
        <f t="shared" si="116"/>
        <v/>
      </c>
      <c r="H1252" s="296" t="str">
        <f t="shared" si="114"/>
        <v>否</v>
      </c>
      <c r="I1252" s="301" t="str">
        <f t="shared" si="117"/>
        <v>否</v>
      </c>
      <c r="J1252" s="286" t="str">
        <f t="shared" si="118"/>
        <v>否</v>
      </c>
      <c r="K1252" s="286" t="str">
        <f t="shared" si="119"/>
        <v/>
      </c>
    </row>
    <row r="1253" ht="36" hidden="1" customHeight="1" spans="1:11">
      <c r="A1253" s="297">
        <v>2220103</v>
      </c>
      <c r="B1253" s="298" t="s">
        <v>97</v>
      </c>
      <c r="C1253" s="303">
        <v>0</v>
      </c>
      <c r="D1253" s="303"/>
      <c r="E1253" s="303">
        <v>0</v>
      </c>
      <c r="F1253" s="212" t="str">
        <f t="shared" si="115"/>
        <v/>
      </c>
      <c r="G1253" s="212" t="str">
        <f t="shared" si="116"/>
        <v/>
      </c>
      <c r="H1253" s="296" t="str">
        <f t="shared" si="114"/>
        <v>否</v>
      </c>
      <c r="I1253" s="301" t="str">
        <f t="shared" si="117"/>
        <v>否</v>
      </c>
      <c r="J1253" s="286" t="str">
        <f t="shared" si="118"/>
        <v>否</v>
      </c>
      <c r="K1253" s="286" t="str">
        <f t="shared" si="119"/>
        <v/>
      </c>
    </row>
    <row r="1254" ht="36" hidden="1" customHeight="1" spans="1:11">
      <c r="A1254" s="297">
        <v>2220104</v>
      </c>
      <c r="B1254" s="298" t="s">
        <v>1035</v>
      </c>
      <c r="C1254" s="303">
        <v>0</v>
      </c>
      <c r="D1254" s="303"/>
      <c r="E1254" s="303">
        <v>0</v>
      </c>
      <c r="F1254" s="212" t="str">
        <f t="shared" si="115"/>
        <v/>
      </c>
      <c r="G1254" s="212" t="str">
        <f t="shared" si="116"/>
        <v/>
      </c>
      <c r="H1254" s="296" t="str">
        <f t="shared" si="114"/>
        <v>否</v>
      </c>
      <c r="I1254" s="301" t="str">
        <f t="shared" si="117"/>
        <v>否</v>
      </c>
      <c r="J1254" s="286" t="str">
        <f t="shared" si="118"/>
        <v>否</v>
      </c>
      <c r="K1254" s="286" t="str">
        <f t="shared" si="119"/>
        <v/>
      </c>
    </row>
    <row r="1255" ht="35.1" customHeight="1" spans="1:11">
      <c r="A1255" s="297">
        <v>2220105</v>
      </c>
      <c r="B1255" s="298" t="s">
        <v>1036</v>
      </c>
      <c r="C1255" s="299">
        <v>5</v>
      </c>
      <c r="D1255" s="299">
        <v>6</v>
      </c>
      <c r="E1255" s="300">
        <v>13</v>
      </c>
      <c r="F1255" s="260">
        <f t="shared" si="115"/>
        <v>2.6</v>
      </c>
      <c r="G1255" s="260">
        <f t="shared" si="116"/>
        <v>2.16666666666667</v>
      </c>
      <c r="H1255" s="296" t="str">
        <f t="shared" si="114"/>
        <v>是</v>
      </c>
      <c r="I1255" s="301" t="str">
        <f t="shared" si="117"/>
        <v>否</v>
      </c>
      <c r="J1255" s="286" t="str">
        <f t="shared" si="118"/>
        <v>否</v>
      </c>
      <c r="K1255" s="372" t="str">
        <f t="shared" si="119"/>
        <v/>
      </c>
    </row>
    <row r="1256" ht="35.1" customHeight="1" spans="1:11">
      <c r="A1256" s="297">
        <v>2220106</v>
      </c>
      <c r="B1256" s="298" t="s">
        <v>1037</v>
      </c>
      <c r="C1256" s="299">
        <v>22</v>
      </c>
      <c r="D1256" s="299">
        <v>23</v>
      </c>
      <c r="E1256" s="300">
        <v>20</v>
      </c>
      <c r="F1256" s="260">
        <f t="shared" si="115"/>
        <v>0.909090909090909</v>
      </c>
      <c r="G1256" s="260">
        <f t="shared" si="116"/>
        <v>0.869565217391304</v>
      </c>
      <c r="H1256" s="296" t="str">
        <f t="shared" si="114"/>
        <v>是</v>
      </c>
      <c r="I1256" s="301" t="str">
        <f t="shared" si="117"/>
        <v>否</v>
      </c>
      <c r="J1256" s="286" t="str">
        <f t="shared" si="118"/>
        <v>否</v>
      </c>
      <c r="K1256" s="372" t="str">
        <f t="shared" si="119"/>
        <v/>
      </c>
    </row>
    <row r="1257" ht="36" hidden="1" customHeight="1" spans="1:11">
      <c r="A1257" s="297">
        <v>2220107</v>
      </c>
      <c r="B1257" s="298" t="s">
        <v>1038</v>
      </c>
      <c r="C1257" s="299">
        <v>0</v>
      </c>
      <c r="D1257" s="299"/>
      <c r="E1257" s="299">
        <v>0</v>
      </c>
      <c r="F1257" s="260" t="str">
        <f t="shared" si="115"/>
        <v/>
      </c>
      <c r="G1257" s="260" t="str">
        <f t="shared" si="116"/>
        <v/>
      </c>
      <c r="H1257" s="296" t="str">
        <f t="shared" si="114"/>
        <v>否</v>
      </c>
      <c r="I1257" s="301" t="str">
        <f t="shared" si="117"/>
        <v>否</v>
      </c>
      <c r="J1257" s="286" t="str">
        <f t="shared" si="118"/>
        <v>否</v>
      </c>
      <c r="K1257" s="286" t="str">
        <f t="shared" si="119"/>
        <v/>
      </c>
    </row>
    <row r="1258" ht="35.1" customHeight="1" spans="1:11">
      <c r="A1258" s="297">
        <v>2220112</v>
      </c>
      <c r="B1258" s="298" t="s">
        <v>1039</v>
      </c>
      <c r="C1258" s="299">
        <v>0</v>
      </c>
      <c r="D1258" s="299"/>
      <c r="E1258" s="300">
        <v>36</v>
      </c>
      <c r="F1258" s="373" t="str">
        <f t="shared" si="115"/>
        <v/>
      </c>
      <c r="G1258" s="260" t="str">
        <f t="shared" si="116"/>
        <v/>
      </c>
      <c r="H1258" s="296" t="str">
        <f t="shared" si="114"/>
        <v>是</v>
      </c>
      <c r="I1258" s="301" t="str">
        <f t="shared" si="117"/>
        <v>否</v>
      </c>
      <c r="J1258" s="286" t="str">
        <f t="shared" si="118"/>
        <v>否</v>
      </c>
      <c r="K1258" s="372" t="str">
        <f t="shared" si="119"/>
        <v/>
      </c>
    </row>
    <row r="1259" ht="36" hidden="1" customHeight="1" spans="1:11">
      <c r="A1259" s="297">
        <v>2220113</v>
      </c>
      <c r="B1259" s="298" t="s">
        <v>1040</v>
      </c>
      <c r="C1259" s="299">
        <v>0</v>
      </c>
      <c r="D1259" s="299"/>
      <c r="E1259" s="299">
        <v>0</v>
      </c>
      <c r="F1259" s="260" t="str">
        <f t="shared" si="115"/>
        <v/>
      </c>
      <c r="G1259" s="260" t="str">
        <f t="shared" si="116"/>
        <v/>
      </c>
      <c r="H1259" s="296" t="str">
        <f t="shared" si="114"/>
        <v>否</v>
      </c>
      <c r="I1259" s="301" t="str">
        <f t="shared" si="117"/>
        <v>否</v>
      </c>
      <c r="J1259" s="286" t="str">
        <f t="shared" si="118"/>
        <v>否</v>
      </c>
      <c r="K1259" s="286" t="str">
        <f t="shared" si="119"/>
        <v/>
      </c>
    </row>
    <row r="1260" ht="36" hidden="1" customHeight="1" spans="1:11">
      <c r="A1260" s="297">
        <v>2220114</v>
      </c>
      <c r="B1260" s="298" t="s">
        <v>1041</v>
      </c>
      <c r="C1260" s="299">
        <v>0</v>
      </c>
      <c r="D1260" s="299"/>
      <c r="E1260" s="299">
        <v>0</v>
      </c>
      <c r="F1260" s="260" t="str">
        <f t="shared" si="115"/>
        <v/>
      </c>
      <c r="G1260" s="260" t="str">
        <f t="shared" si="116"/>
        <v/>
      </c>
      <c r="H1260" s="296" t="str">
        <f t="shared" si="114"/>
        <v>否</v>
      </c>
      <c r="I1260" s="301" t="str">
        <f t="shared" si="117"/>
        <v>否</v>
      </c>
      <c r="J1260" s="286" t="str">
        <f t="shared" si="118"/>
        <v>否</v>
      </c>
      <c r="K1260" s="286" t="str">
        <f t="shared" si="119"/>
        <v/>
      </c>
    </row>
    <row r="1261" ht="35.1" customHeight="1" spans="1:11">
      <c r="A1261" s="297">
        <v>2220115</v>
      </c>
      <c r="B1261" s="298" t="s">
        <v>1042</v>
      </c>
      <c r="C1261" s="299">
        <v>1867</v>
      </c>
      <c r="D1261" s="299">
        <v>2066</v>
      </c>
      <c r="E1261" s="300">
        <v>1840</v>
      </c>
      <c r="F1261" s="260">
        <f t="shared" si="115"/>
        <v>0.985538296732726</v>
      </c>
      <c r="G1261" s="260">
        <f t="shared" si="116"/>
        <v>0.890609874152953</v>
      </c>
      <c r="H1261" s="296" t="str">
        <f t="shared" si="114"/>
        <v>是</v>
      </c>
      <c r="I1261" s="301" t="str">
        <f t="shared" si="117"/>
        <v>否</v>
      </c>
      <c r="J1261" s="286" t="str">
        <f t="shared" si="118"/>
        <v>否</v>
      </c>
      <c r="K1261" s="372" t="str">
        <f t="shared" si="119"/>
        <v/>
      </c>
    </row>
    <row r="1262" ht="36" hidden="1" customHeight="1" spans="1:11">
      <c r="A1262" s="297">
        <v>2220118</v>
      </c>
      <c r="B1262" s="298" t="s">
        <v>1043</v>
      </c>
      <c r="C1262" s="299">
        <v>0</v>
      </c>
      <c r="D1262" s="299"/>
      <c r="E1262" s="299">
        <v>0</v>
      </c>
      <c r="F1262" s="260" t="str">
        <f t="shared" si="115"/>
        <v/>
      </c>
      <c r="G1262" s="260" t="str">
        <f t="shared" si="116"/>
        <v/>
      </c>
      <c r="H1262" s="296" t="str">
        <f t="shared" si="114"/>
        <v>否</v>
      </c>
      <c r="I1262" s="301" t="str">
        <f t="shared" si="117"/>
        <v>否</v>
      </c>
      <c r="J1262" s="286" t="str">
        <f t="shared" si="118"/>
        <v>否</v>
      </c>
      <c r="K1262" s="286" t="str">
        <f t="shared" si="119"/>
        <v/>
      </c>
    </row>
    <row r="1263" ht="36" hidden="1" customHeight="1" spans="1:11">
      <c r="A1263" s="297">
        <v>2220150</v>
      </c>
      <c r="B1263" s="298" t="s">
        <v>104</v>
      </c>
      <c r="C1263" s="299">
        <v>0</v>
      </c>
      <c r="D1263" s="299"/>
      <c r="E1263" s="299">
        <v>0</v>
      </c>
      <c r="F1263" s="260" t="str">
        <f t="shared" si="115"/>
        <v/>
      </c>
      <c r="G1263" s="260" t="str">
        <f t="shared" si="116"/>
        <v/>
      </c>
      <c r="H1263" s="296" t="str">
        <f t="shared" si="114"/>
        <v>否</v>
      </c>
      <c r="I1263" s="301" t="str">
        <f t="shared" si="117"/>
        <v>否</v>
      </c>
      <c r="J1263" s="286" t="str">
        <f t="shared" si="118"/>
        <v>否</v>
      </c>
      <c r="K1263" s="286" t="str">
        <f t="shared" si="119"/>
        <v/>
      </c>
    </row>
    <row r="1264" ht="35.1" customHeight="1" spans="1:11">
      <c r="A1264" s="297">
        <v>2220199</v>
      </c>
      <c r="B1264" s="298" t="s">
        <v>1044</v>
      </c>
      <c r="C1264" s="299">
        <v>134</v>
      </c>
      <c r="D1264" s="299">
        <v>205</v>
      </c>
      <c r="E1264" s="300">
        <v>-383</v>
      </c>
      <c r="F1264" s="260">
        <f t="shared" si="115"/>
        <v>-2.85820895522388</v>
      </c>
      <c r="G1264" s="260">
        <f t="shared" si="116"/>
        <v>-1.86829268292683</v>
      </c>
      <c r="H1264" s="296" t="str">
        <f t="shared" si="114"/>
        <v>是</v>
      </c>
      <c r="I1264" s="301" t="str">
        <f t="shared" si="117"/>
        <v>否</v>
      </c>
      <c r="J1264" s="286" t="str">
        <f t="shared" si="118"/>
        <v>否</v>
      </c>
      <c r="K1264" s="372" t="str">
        <f t="shared" si="119"/>
        <v/>
      </c>
    </row>
    <row r="1265" ht="35.1" customHeight="1" spans="1:11">
      <c r="A1265" s="292">
        <v>22202</v>
      </c>
      <c r="B1265" s="298" t="s">
        <v>1045</v>
      </c>
      <c r="C1265" s="300">
        <f>SUM(C1266:C1278)</f>
        <v>325</v>
      </c>
      <c r="D1265" s="300">
        <f>SUM(D1266:D1278)</f>
        <v>279</v>
      </c>
      <c r="E1265" s="300">
        <f>SUM(E1266:E1278)</f>
        <v>1544</v>
      </c>
      <c r="F1265" s="260">
        <f t="shared" si="115"/>
        <v>4.75076923076923</v>
      </c>
      <c r="G1265" s="260">
        <f t="shared" si="116"/>
        <v>5.53405017921147</v>
      </c>
      <c r="H1265" s="296" t="str">
        <f t="shared" si="114"/>
        <v>是</v>
      </c>
      <c r="I1265" s="301" t="str">
        <f t="shared" si="117"/>
        <v>是</v>
      </c>
      <c r="J1265" s="286" t="str">
        <f t="shared" si="118"/>
        <v>否</v>
      </c>
      <c r="K1265" s="372" t="str">
        <f t="shared" si="119"/>
        <v/>
      </c>
    </row>
    <row r="1266" ht="35.1" customHeight="1" spans="1:11">
      <c r="A1266" s="297">
        <v>2220201</v>
      </c>
      <c r="B1266" s="298" t="s">
        <v>95</v>
      </c>
      <c r="C1266" s="299">
        <v>25</v>
      </c>
      <c r="D1266" s="299">
        <v>204</v>
      </c>
      <c r="E1266" s="300">
        <v>208</v>
      </c>
      <c r="F1266" s="260">
        <f t="shared" si="115"/>
        <v>8.32</v>
      </c>
      <c r="G1266" s="260">
        <f t="shared" si="116"/>
        <v>1.01960784313725</v>
      </c>
      <c r="H1266" s="296" t="str">
        <f t="shared" si="114"/>
        <v>是</v>
      </c>
      <c r="I1266" s="301" t="str">
        <f t="shared" si="117"/>
        <v>否</v>
      </c>
      <c r="J1266" s="286" t="str">
        <f t="shared" si="118"/>
        <v>否</v>
      </c>
      <c r="K1266" s="372" t="str">
        <f t="shared" si="119"/>
        <v/>
      </c>
    </row>
    <row r="1267" customFormat="1" ht="35.1" customHeight="1" spans="1:11">
      <c r="A1267" s="297">
        <v>2220202</v>
      </c>
      <c r="B1267" s="298" t="s">
        <v>96</v>
      </c>
      <c r="C1267" s="299">
        <v>100</v>
      </c>
      <c r="D1267" s="299">
        <v>30</v>
      </c>
      <c r="E1267" s="300">
        <v>30</v>
      </c>
      <c r="F1267" s="260">
        <f t="shared" si="115"/>
        <v>0.3</v>
      </c>
      <c r="G1267" s="260">
        <f t="shared" si="116"/>
        <v>1</v>
      </c>
      <c r="H1267" s="296" t="str">
        <f t="shared" si="114"/>
        <v>是</v>
      </c>
      <c r="I1267" s="301" t="str">
        <f t="shared" si="117"/>
        <v>否</v>
      </c>
      <c r="J1267" s="286" t="str">
        <f t="shared" si="118"/>
        <v>否</v>
      </c>
      <c r="K1267" s="372" t="str">
        <f t="shared" si="119"/>
        <v/>
      </c>
    </row>
    <row r="1268" customFormat="1" ht="36" hidden="1" customHeight="1" spans="1:11">
      <c r="A1268" s="297">
        <v>2220203</v>
      </c>
      <c r="B1268" s="298" t="s">
        <v>97</v>
      </c>
      <c r="C1268" s="299">
        <v>0</v>
      </c>
      <c r="D1268" s="299"/>
      <c r="E1268" s="299"/>
      <c r="F1268" s="373" t="str">
        <f t="shared" si="115"/>
        <v/>
      </c>
      <c r="G1268" s="260" t="str">
        <f t="shared" si="116"/>
        <v/>
      </c>
      <c r="H1268" s="296" t="str">
        <f t="shared" si="114"/>
        <v>否</v>
      </c>
      <c r="I1268" s="301" t="str">
        <f t="shared" si="117"/>
        <v>否</v>
      </c>
      <c r="J1268" s="286" t="str">
        <f t="shared" si="118"/>
        <v>否</v>
      </c>
      <c r="K1268" s="286" t="str">
        <f t="shared" si="119"/>
        <v/>
      </c>
    </row>
    <row r="1269" customFormat="1" ht="36" hidden="1" customHeight="1" spans="1:11">
      <c r="A1269" s="297">
        <v>2220204</v>
      </c>
      <c r="B1269" s="298" t="s">
        <v>1046</v>
      </c>
      <c r="C1269" s="303">
        <v>0</v>
      </c>
      <c r="D1269" s="303"/>
      <c r="E1269" s="303"/>
      <c r="F1269" s="212" t="str">
        <f t="shared" si="115"/>
        <v/>
      </c>
      <c r="G1269" s="212" t="str">
        <f t="shared" si="116"/>
        <v/>
      </c>
      <c r="H1269" s="296" t="str">
        <f t="shared" si="114"/>
        <v>否</v>
      </c>
      <c r="I1269" s="301" t="str">
        <f t="shared" si="117"/>
        <v>否</v>
      </c>
      <c r="J1269" s="286" t="str">
        <f t="shared" si="118"/>
        <v>否</v>
      </c>
      <c r="K1269" s="286" t="str">
        <f t="shared" si="119"/>
        <v/>
      </c>
    </row>
    <row r="1270" customFormat="1" ht="36" hidden="1" customHeight="1" spans="1:11">
      <c r="A1270" s="297">
        <v>2220205</v>
      </c>
      <c r="B1270" s="298" t="s">
        <v>1047</v>
      </c>
      <c r="C1270" s="299">
        <v>0</v>
      </c>
      <c r="D1270" s="299"/>
      <c r="E1270" s="299"/>
      <c r="F1270" s="260" t="str">
        <f t="shared" si="115"/>
        <v/>
      </c>
      <c r="G1270" s="260" t="str">
        <f t="shared" si="116"/>
        <v/>
      </c>
      <c r="H1270" s="296" t="str">
        <f t="shared" si="114"/>
        <v>否</v>
      </c>
      <c r="I1270" s="301" t="str">
        <f t="shared" si="117"/>
        <v>否</v>
      </c>
      <c r="J1270" s="286" t="str">
        <f t="shared" si="118"/>
        <v>否</v>
      </c>
      <c r="K1270" s="286" t="str">
        <f t="shared" si="119"/>
        <v/>
      </c>
    </row>
    <row r="1271" customFormat="1" ht="36" hidden="1" customHeight="1" spans="1:11">
      <c r="A1271" s="297">
        <v>2220206</v>
      </c>
      <c r="B1271" s="298" t="s">
        <v>1048</v>
      </c>
      <c r="C1271" s="299">
        <v>0</v>
      </c>
      <c r="D1271" s="299"/>
      <c r="E1271" s="299"/>
      <c r="F1271" s="260" t="str">
        <f t="shared" si="115"/>
        <v/>
      </c>
      <c r="G1271" s="260" t="str">
        <f t="shared" si="116"/>
        <v/>
      </c>
      <c r="H1271" s="296" t="str">
        <f t="shared" si="114"/>
        <v>否</v>
      </c>
      <c r="I1271" s="301" t="str">
        <f t="shared" si="117"/>
        <v>否</v>
      </c>
      <c r="J1271" s="286" t="str">
        <f t="shared" si="118"/>
        <v>否</v>
      </c>
      <c r="K1271" s="286" t="str">
        <f t="shared" si="119"/>
        <v/>
      </c>
    </row>
    <row r="1272" customFormat="1" ht="36" hidden="1" customHeight="1" spans="1:11">
      <c r="A1272" s="297">
        <v>2220207</v>
      </c>
      <c r="B1272" s="302" t="s">
        <v>1049</v>
      </c>
      <c r="C1272" s="299">
        <v>0</v>
      </c>
      <c r="D1272" s="299"/>
      <c r="E1272" s="299"/>
      <c r="F1272" s="260" t="str">
        <f t="shared" si="115"/>
        <v/>
      </c>
      <c r="G1272" s="260" t="str">
        <f t="shared" si="116"/>
        <v/>
      </c>
      <c r="H1272" s="296" t="str">
        <f t="shared" si="114"/>
        <v>否</v>
      </c>
      <c r="I1272" s="301" t="str">
        <f t="shared" si="117"/>
        <v>否</v>
      </c>
      <c r="J1272" s="286" t="str">
        <f t="shared" si="118"/>
        <v>否</v>
      </c>
      <c r="K1272" s="286" t="str">
        <f t="shared" si="119"/>
        <v/>
      </c>
    </row>
    <row r="1273" customFormat="1" ht="36" hidden="1" customHeight="1" spans="1:11">
      <c r="A1273" s="297">
        <v>2220209</v>
      </c>
      <c r="B1273" s="302" t="s">
        <v>1050</v>
      </c>
      <c r="C1273" s="299">
        <v>0</v>
      </c>
      <c r="D1273" s="299"/>
      <c r="E1273" s="299"/>
      <c r="F1273" s="260" t="str">
        <f t="shared" si="115"/>
        <v/>
      </c>
      <c r="G1273" s="260" t="str">
        <f t="shared" si="116"/>
        <v/>
      </c>
      <c r="H1273" s="296" t="str">
        <f t="shared" si="114"/>
        <v>否</v>
      </c>
      <c r="I1273" s="301" t="str">
        <f t="shared" si="117"/>
        <v>否</v>
      </c>
      <c r="J1273" s="286" t="str">
        <f t="shared" si="118"/>
        <v>否</v>
      </c>
      <c r="K1273" s="286" t="str">
        <f t="shared" si="119"/>
        <v/>
      </c>
    </row>
    <row r="1274" ht="36" hidden="1" customHeight="1" spans="1:11">
      <c r="A1274" s="297">
        <v>2220210</v>
      </c>
      <c r="B1274" s="302" t="s">
        <v>1051</v>
      </c>
      <c r="C1274" s="299">
        <v>0</v>
      </c>
      <c r="D1274" s="299"/>
      <c r="E1274" s="299"/>
      <c r="F1274" s="260" t="str">
        <f t="shared" si="115"/>
        <v/>
      </c>
      <c r="G1274" s="260" t="str">
        <f t="shared" si="116"/>
        <v/>
      </c>
      <c r="H1274" s="296" t="str">
        <f t="shared" si="114"/>
        <v>否</v>
      </c>
      <c r="I1274" s="301" t="str">
        <f t="shared" si="117"/>
        <v>否</v>
      </c>
      <c r="J1274" s="286" t="str">
        <f t="shared" si="118"/>
        <v>否</v>
      </c>
      <c r="K1274" s="286" t="str">
        <f t="shared" si="119"/>
        <v/>
      </c>
    </row>
    <row r="1275" ht="35.1" customHeight="1" spans="1:11">
      <c r="A1275" s="297">
        <v>2220211</v>
      </c>
      <c r="B1275" s="302" t="s">
        <v>1052</v>
      </c>
      <c r="C1275" s="299">
        <v>200</v>
      </c>
      <c r="D1275" s="299">
        <v>45</v>
      </c>
      <c r="E1275" s="300">
        <v>1306</v>
      </c>
      <c r="F1275" s="260">
        <f t="shared" si="115"/>
        <v>6.53</v>
      </c>
      <c r="G1275" s="260">
        <f t="shared" si="116"/>
        <v>29.0222222222222</v>
      </c>
      <c r="H1275" s="296" t="str">
        <f t="shared" si="114"/>
        <v>是</v>
      </c>
      <c r="I1275" s="301" t="str">
        <f t="shared" si="117"/>
        <v>否</v>
      </c>
      <c r="J1275" s="286" t="str">
        <f t="shared" si="118"/>
        <v>否</v>
      </c>
      <c r="K1275" s="372" t="str">
        <f t="shared" si="119"/>
        <v/>
      </c>
    </row>
    <row r="1276" customFormat="1" ht="36" hidden="1" customHeight="1" spans="1:11">
      <c r="A1276" s="297">
        <v>2220212</v>
      </c>
      <c r="B1276" s="302" t="s">
        <v>1053</v>
      </c>
      <c r="C1276" s="299">
        <v>0</v>
      </c>
      <c r="D1276" s="299"/>
      <c r="E1276" s="299"/>
      <c r="F1276" s="260" t="str">
        <f t="shared" si="115"/>
        <v/>
      </c>
      <c r="G1276" s="260" t="str">
        <f t="shared" si="116"/>
        <v/>
      </c>
      <c r="H1276" s="296" t="str">
        <f t="shared" ref="H1276:H1315" si="120">IF(B1276&lt;&gt;"",IF(SUM(C1276:E1276,K1276)&lt;&gt;0,"是","否"),"是")</f>
        <v>否</v>
      </c>
      <c r="I1276" s="301" t="str">
        <f t="shared" si="117"/>
        <v>否</v>
      </c>
      <c r="J1276" s="286" t="str">
        <f t="shared" si="118"/>
        <v>否</v>
      </c>
      <c r="K1276" s="286" t="str">
        <f t="shared" si="119"/>
        <v/>
      </c>
    </row>
    <row r="1277" ht="36" hidden="1" customHeight="1" spans="1:11">
      <c r="A1277" s="297">
        <v>2220250</v>
      </c>
      <c r="B1277" s="302" t="s">
        <v>104</v>
      </c>
      <c r="C1277" s="299">
        <v>0</v>
      </c>
      <c r="D1277" s="299"/>
      <c r="E1277" s="299"/>
      <c r="F1277" s="260" t="str">
        <f t="shared" si="115"/>
        <v/>
      </c>
      <c r="G1277" s="260" t="str">
        <f t="shared" si="116"/>
        <v/>
      </c>
      <c r="H1277" s="296" t="str">
        <f t="shared" si="120"/>
        <v>否</v>
      </c>
      <c r="I1277" s="301" t="str">
        <f t="shared" si="117"/>
        <v>否</v>
      </c>
      <c r="J1277" s="286" t="str">
        <f t="shared" si="118"/>
        <v>否</v>
      </c>
      <c r="K1277" s="286" t="str">
        <f t="shared" si="119"/>
        <v/>
      </c>
    </row>
    <row r="1278" customFormat="1" ht="36" hidden="1" customHeight="1" spans="1:11">
      <c r="A1278" s="297">
        <v>2220299</v>
      </c>
      <c r="B1278" s="302" t="s">
        <v>1054</v>
      </c>
      <c r="C1278" s="299">
        <v>0</v>
      </c>
      <c r="D1278" s="299"/>
      <c r="E1278" s="299"/>
      <c r="F1278" s="260" t="str">
        <f t="shared" si="115"/>
        <v/>
      </c>
      <c r="G1278" s="260" t="str">
        <f t="shared" si="116"/>
        <v/>
      </c>
      <c r="H1278" s="296" t="str">
        <f t="shared" si="120"/>
        <v>否</v>
      </c>
      <c r="I1278" s="301" t="str">
        <f t="shared" si="117"/>
        <v>否</v>
      </c>
      <c r="J1278" s="286" t="str">
        <f t="shared" si="118"/>
        <v>否</v>
      </c>
      <c r="K1278" s="286" t="str">
        <f t="shared" si="119"/>
        <v/>
      </c>
    </row>
    <row r="1279" customFormat="1" ht="36" hidden="1" customHeight="1" spans="1:11">
      <c r="A1279" s="292">
        <v>22203</v>
      </c>
      <c r="B1279" s="298" t="s">
        <v>1055</v>
      </c>
      <c r="C1279" s="300">
        <f>SUM(C1280:C1283)</f>
        <v>0</v>
      </c>
      <c r="D1279" s="300">
        <f>SUM(D1280:D1283)</f>
        <v>0</v>
      </c>
      <c r="E1279" s="300">
        <f>SUM(E1280:E1283)</f>
        <v>0</v>
      </c>
      <c r="F1279" s="260" t="str">
        <f t="shared" si="115"/>
        <v/>
      </c>
      <c r="G1279" s="260" t="str">
        <f t="shared" si="116"/>
        <v/>
      </c>
      <c r="H1279" s="296" t="str">
        <f t="shared" si="120"/>
        <v>否</v>
      </c>
      <c r="I1279" s="301" t="str">
        <f t="shared" si="117"/>
        <v>是</v>
      </c>
      <c r="J1279" s="286" t="str">
        <f t="shared" si="118"/>
        <v>否</v>
      </c>
      <c r="K1279" s="286" t="str">
        <f t="shared" si="119"/>
        <v/>
      </c>
    </row>
    <row r="1280" customFormat="1" ht="36" hidden="1" customHeight="1" spans="1:11">
      <c r="A1280" s="297">
        <v>2220301</v>
      </c>
      <c r="B1280" s="298" t="s">
        <v>1056</v>
      </c>
      <c r="C1280" s="299"/>
      <c r="D1280" s="299"/>
      <c r="E1280" s="299"/>
      <c r="F1280" s="260" t="str">
        <f t="shared" si="115"/>
        <v/>
      </c>
      <c r="G1280" s="260" t="str">
        <f t="shared" si="116"/>
        <v/>
      </c>
      <c r="H1280" s="296" t="str">
        <f t="shared" si="120"/>
        <v>否</v>
      </c>
      <c r="I1280" s="301" t="str">
        <f t="shared" si="117"/>
        <v>否</v>
      </c>
      <c r="J1280" s="286" t="str">
        <f t="shared" si="118"/>
        <v>否</v>
      </c>
      <c r="K1280" s="286" t="str">
        <f t="shared" si="119"/>
        <v/>
      </c>
    </row>
    <row r="1281" customFormat="1" ht="36" hidden="1" customHeight="1" spans="1:11">
      <c r="A1281" s="297">
        <v>2220303</v>
      </c>
      <c r="B1281" s="302" t="s">
        <v>1057</v>
      </c>
      <c r="C1281" s="299"/>
      <c r="D1281" s="299"/>
      <c r="E1281" s="299"/>
      <c r="F1281" s="260" t="str">
        <f t="shared" si="115"/>
        <v/>
      </c>
      <c r="G1281" s="260" t="str">
        <f t="shared" si="116"/>
        <v/>
      </c>
      <c r="H1281" s="296" t="str">
        <f t="shared" si="120"/>
        <v>否</v>
      </c>
      <c r="I1281" s="301" t="str">
        <f t="shared" si="117"/>
        <v>否</v>
      </c>
      <c r="J1281" s="286" t="str">
        <f t="shared" si="118"/>
        <v>否</v>
      </c>
      <c r="K1281" s="286" t="str">
        <f t="shared" si="119"/>
        <v/>
      </c>
    </row>
    <row r="1282" customFormat="1" ht="36" hidden="1" customHeight="1" spans="1:11">
      <c r="A1282" s="297">
        <v>2220304</v>
      </c>
      <c r="B1282" s="298" t="s">
        <v>1058</v>
      </c>
      <c r="C1282" s="299"/>
      <c r="D1282" s="299"/>
      <c r="E1282" s="299"/>
      <c r="F1282" s="260" t="str">
        <f t="shared" si="115"/>
        <v/>
      </c>
      <c r="G1282" s="260" t="str">
        <f t="shared" si="116"/>
        <v/>
      </c>
      <c r="H1282" s="296" t="str">
        <f t="shared" si="120"/>
        <v>否</v>
      </c>
      <c r="I1282" s="301" t="str">
        <f t="shared" si="117"/>
        <v>否</v>
      </c>
      <c r="J1282" s="286" t="str">
        <f t="shared" si="118"/>
        <v>否</v>
      </c>
      <c r="K1282" s="286" t="str">
        <f t="shared" si="119"/>
        <v/>
      </c>
    </row>
    <row r="1283" customFormat="1" ht="36" hidden="1" customHeight="1" spans="1:11">
      <c r="A1283" s="297">
        <v>2220399</v>
      </c>
      <c r="B1283" s="302" t="s">
        <v>1059</v>
      </c>
      <c r="C1283" s="303"/>
      <c r="D1283" s="303"/>
      <c r="E1283" s="303"/>
      <c r="F1283" s="212" t="str">
        <f t="shared" si="115"/>
        <v/>
      </c>
      <c r="G1283" s="260" t="str">
        <f t="shared" si="116"/>
        <v/>
      </c>
      <c r="H1283" s="296" t="str">
        <f t="shared" si="120"/>
        <v>否</v>
      </c>
      <c r="I1283" s="301" t="str">
        <f t="shared" si="117"/>
        <v>否</v>
      </c>
      <c r="J1283" s="286" t="str">
        <f t="shared" si="118"/>
        <v>否</v>
      </c>
      <c r="K1283" s="286" t="str">
        <f t="shared" si="119"/>
        <v/>
      </c>
    </row>
    <row r="1284" ht="35.1" customHeight="1" spans="1:11">
      <c r="A1284" s="292">
        <v>22204</v>
      </c>
      <c r="B1284" s="302" t="s">
        <v>1060</v>
      </c>
      <c r="C1284" s="300">
        <f>SUM(C1285:C1289)</f>
        <v>500</v>
      </c>
      <c r="D1284" s="300">
        <f>SUM(D1285:D1289)</f>
        <v>556</v>
      </c>
      <c r="E1284" s="300">
        <f>SUM(E1285:E1289)</f>
        <v>578</v>
      </c>
      <c r="F1284" s="260">
        <f t="shared" si="115"/>
        <v>1.156</v>
      </c>
      <c r="G1284" s="260">
        <f t="shared" si="116"/>
        <v>1.03956834532374</v>
      </c>
      <c r="H1284" s="296" t="str">
        <f t="shared" si="120"/>
        <v>是</v>
      </c>
      <c r="I1284" s="301" t="str">
        <f t="shared" si="117"/>
        <v>是</v>
      </c>
      <c r="J1284" s="286" t="str">
        <f t="shared" si="118"/>
        <v>否</v>
      </c>
      <c r="K1284" s="372" t="str">
        <f t="shared" si="119"/>
        <v/>
      </c>
    </row>
    <row r="1285" ht="35.1" customHeight="1" spans="1:11">
      <c r="A1285" s="297">
        <v>2220401</v>
      </c>
      <c r="B1285" s="302" t="s">
        <v>1061</v>
      </c>
      <c r="C1285" s="299"/>
      <c r="D1285" s="299">
        <v>49</v>
      </c>
      <c r="E1285" s="300">
        <v>10</v>
      </c>
      <c r="F1285" s="260" t="str">
        <f t="shared" ref="F1285:F1313" si="121">IF(C1285&lt;&gt;0,E1285/C1285,"")</f>
        <v/>
      </c>
      <c r="G1285" s="260">
        <f t="shared" ref="G1285:G1313" si="122">IF(D1285&lt;&gt;0,E1285/D1285,"")</f>
        <v>0.204081632653061</v>
      </c>
      <c r="H1285" s="296" t="str">
        <f t="shared" si="120"/>
        <v>是</v>
      </c>
      <c r="I1285" s="301" t="str">
        <f t="shared" si="117"/>
        <v>否</v>
      </c>
      <c r="J1285" s="286" t="str">
        <f t="shared" si="118"/>
        <v>否</v>
      </c>
      <c r="K1285" s="372" t="str">
        <f t="shared" si="119"/>
        <v/>
      </c>
    </row>
    <row r="1286" ht="36" hidden="1" customHeight="1" spans="1:11">
      <c r="A1286" s="297">
        <v>2220402</v>
      </c>
      <c r="B1286" s="302" t="s">
        <v>1062</v>
      </c>
      <c r="C1286" s="299"/>
      <c r="D1286" s="299"/>
      <c r="E1286" s="299"/>
      <c r="F1286" s="260" t="str">
        <f t="shared" si="121"/>
        <v/>
      </c>
      <c r="G1286" s="260" t="str">
        <f t="shared" si="122"/>
        <v/>
      </c>
      <c r="H1286" s="296" t="str">
        <f t="shared" si="120"/>
        <v>否</v>
      </c>
      <c r="I1286" s="301" t="str">
        <f t="shared" ref="I1286:I1315" si="123">IF(LEN(A1286)&lt;=5,"是","否")</f>
        <v>否</v>
      </c>
      <c r="J1286" s="286" t="str">
        <f t="shared" ref="J1286:J1314" si="124">IF(LEN(A1286)=3,"是","否")</f>
        <v>否</v>
      </c>
      <c r="K1286" s="286" t="str">
        <f t="shared" ref="K1286:K1315" si="125">IF(J1286="是",1,"")</f>
        <v/>
      </c>
    </row>
    <row r="1287" ht="35.1" customHeight="1" spans="1:11">
      <c r="A1287" s="297">
        <v>2220403</v>
      </c>
      <c r="B1287" s="302" t="s">
        <v>1063</v>
      </c>
      <c r="C1287" s="299">
        <v>500</v>
      </c>
      <c r="D1287" s="299">
        <v>407</v>
      </c>
      <c r="E1287" s="300">
        <v>250</v>
      </c>
      <c r="F1287" s="260">
        <f t="shared" si="121"/>
        <v>0.5</v>
      </c>
      <c r="G1287" s="260">
        <f t="shared" si="122"/>
        <v>0.614250614250614</v>
      </c>
      <c r="H1287" s="296" t="str">
        <f t="shared" si="120"/>
        <v>是</v>
      </c>
      <c r="I1287" s="301" t="str">
        <f t="shared" si="123"/>
        <v>否</v>
      </c>
      <c r="J1287" s="286" t="str">
        <f t="shared" si="124"/>
        <v>否</v>
      </c>
      <c r="K1287" s="372" t="str">
        <f t="shared" si="125"/>
        <v/>
      </c>
    </row>
    <row r="1288" ht="36" hidden="1" customHeight="1" spans="1:11">
      <c r="A1288" s="297">
        <v>2220404</v>
      </c>
      <c r="B1288" s="302" t="s">
        <v>1064</v>
      </c>
      <c r="C1288" s="299"/>
      <c r="D1288" s="299"/>
      <c r="E1288" s="299"/>
      <c r="F1288" s="260" t="str">
        <f t="shared" si="121"/>
        <v/>
      </c>
      <c r="G1288" s="260" t="str">
        <f t="shared" si="122"/>
        <v/>
      </c>
      <c r="H1288" s="296" t="str">
        <f t="shared" si="120"/>
        <v>否</v>
      </c>
      <c r="I1288" s="301" t="str">
        <f t="shared" si="123"/>
        <v>否</v>
      </c>
      <c r="J1288" s="286" t="str">
        <f t="shared" si="124"/>
        <v>否</v>
      </c>
      <c r="K1288" s="286" t="str">
        <f t="shared" si="125"/>
        <v/>
      </c>
    </row>
    <row r="1289" ht="35.1" customHeight="1" spans="1:11">
      <c r="A1289" s="297">
        <v>2220499</v>
      </c>
      <c r="B1289" s="298" t="s">
        <v>1065</v>
      </c>
      <c r="C1289" s="303"/>
      <c r="D1289" s="303">
        <v>100</v>
      </c>
      <c r="E1289" s="304">
        <v>318</v>
      </c>
      <c r="F1289" s="212" t="str">
        <f t="shared" si="121"/>
        <v/>
      </c>
      <c r="G1289" s="212">
        <f t="shared" si="122"/>
        <v>3.18</v>
      </c>
      <c r="H1289" s="296" t="str">
        <f t="shared" si="120"/>
        <v>是</v>
      </c>
      <c r="I1289" s="301" t="str">
        <f t="shared" si="123"/>
        <v>否</v>
      </c>
      <c r="J1289" s="286" t="str">
        <f t="shared" si="124"/>
        <v>否</v>
      </c>
      <c r="K1289" s="372" t="str">
        <f t="shared" si="125"/>
        <v/>
      </c>
    </row>
    <row r="1290" ht="35.1" customHeight="1" spans="1:11">
      <c r="A1290" s="292">
        <v>22205</v>
      </c>
      <c r="B1290" s="298" t="s">
        <v>1066</v>
      </c>
      <c r="C1290" s="300">
        <f>SUM(C1291:C1301)</f>
        <v>0</v>
      </c>
      <c r="D1290" s="300">
        <f>SUM(D1291:D1301)</f>
        <v>0</v>
      </c>
      <c r="E1290" s="300">
        <f>SUM(E1291:E1301)</f>
        <v>27</v>
      </c>
      <c r="F1290" s="260" t="str">
        <f t="shared" si="121"/>
        <v/>
      </c>
      <c r="G1290" s="260" t="str">
        <f t="shared" si="122"/>
        <v/>
      </c>
      <c r="H1290" s="296" t="str">
        <f t="shared" si="120"/>
        <v>是</v>
      </c>
      <c r="I1290" s="301" t="str">
        <f t="shared" si="123"/>
        <v>是</v>
      </c>
      <c r="J1290" s="286" t="str">
        <f t="shared" si="124"/>
        <v>否</v>
      </c>
      <c r="K1290" s="372" t="str">
        <f t="shared" si="125"/>
        <v/>
      </c>
    </row>
    <row r="1291" customFormat="1" ht="36" hidden="1" customHeight="1" spans="1:11">
      <c r="A1291" s="297">
        <v>2220501</v>
      </c>
      <c r="B1291" s="298" t="s">
        <v>1067</v>
      </c>
      <c r="C1291" s="299"/>
      <c r="D1291" s="299"/>
      <c r="E1291" s="299"/>
      <c r="F1291" s="260" t="str">
        <f t="shared" si="121"/>
        <v/>
      </c>
      <c r="G1291" s="260" t="str">
        <f t="shared" si="122"/>
        <v/>
      </c>
      <c r="H1291" s="296" t="str">
        <f t="shared" si="120"/>
        <v>否</v>
      </c>
      <c r="I1291" s="301" t="str">
        <f t="shared" si="123"/>
        <v>否</v>
      </c>
      <c r="J1291" s="286" t="str">
        <f t="shared" si="124"/>
        <v>否</v>
      </c>
      <c r="K1291" s="286" t="str">
        <f t="shared" si="125"/>
        <v/>
      </c>
    </row>
    <row r="1292" ht="36" hidden="1" customHeight="1" spans="1:11">
      <c r="A1292" s="297">
        <v>2220502</v>
      </c>
      <c r="B1292" s="298" t="s">
        <v>1068</v>
      </c>
      <c r="C1292" s="299"/>
      <c r="D1292" s="299"/>
      <c r="E1292" s="299"/>
      <c r="F1292" s="260" t="str">
        <f t="shared" si="121"/>
        <v/>
      </c>
      <c r="G1292" s="260" t="str">
        <f t="shared" si="122"/>
        <v/>
      </c>
      <c r="H1292" s="296" t="str">
        <f t="shared" si="120"/>
        <v>否</v>
      </c>
      <c r="I1292" s="301" t="str">
        <f t="shared" si="123"/>
        <v>否</v>
      </c>
      <c r="J1292" s="286" t="str">
        <f t="shared" si="124"/>
        <v>否</v>
      </c>
      <c r="K1292" s="286" t="str">
        <f t="shared" si="125"/>
        <v/>
      </c>
    </row>
    <row r="1293" ht="35.1" customHeight="1" spans="1:11">
      <c r="A1293" s="297">
        <v>2220503</v>
      </c>
      <c r="B1293" s="298" t="s">
        <v>1069</v>
      </c>
      <c r="C1293" s="299"/>
      <c r="D1293" s="299"/>
      <c r="E1293" s="300">
        <v>27</v>
      </c>
      <c r="F1293" s="260" t="str">
        <f t="shared" si="121"/>
        <v/>
      </c>
      <c r="G1293" s="260" t="str">
        <f t="shared" si="122"/>
        <v/>
      </c>
      <c r="H1293" s="296" t="str">
        <f t="shared" si="120"/>
        <v>是</v>
      </c>
      <c r="I1293" s="301" t="str">
        <f t="shared" si="123"/>
        <v>否</v>
      </c>
      <c r="J1293" s="286" t="str">
        <f t="shared" si="124"/>
        <v>否</v>
      </c>
      <c r="K1293" s="372" t="str">
        <f t="shared" si="125"/>
        <v/>
      </c>
    </row>
    <row r="1294" ht="36" hidden="1" customHeight="1" spans="1:11">
      <c r="A1294" s="297">
        <v>2220504</v>
      </c>
      <c r="B1294" s="298" t="s">
        <v>1070</v>
      </c>
      <c r="C1294" s="299"/>
      <c r="D1294" s="299"/>
      <c r="E1294" s="299"/>
      <c r="F1294" s="260" t="str">
        <f t="shared" si="121"/>
        <v/>
      </c>
      <c r="G1294" s="260" t="str">
        <f t="shared" si="122"/>
        <v/>
      </c>
      <c r="H1294" s="296" t="str">
        <f t="shared" si="120"/>
        <v>否</v>
      </c>
      <c r="I1294" s="301" t="str">
        <f t="shared" si="123"/>
        <v>否</v>
      </c>
      <c r="J1294" s="286" t="str">
        <f t="shared" si="124"/>
        <v>否</v>
      </c>
      <c r="K1294" s="286" t="str">
        <f t="shared" si="125"/>
        <v/>
      </c>
    </row>
    <row r="1295" customFormat="1" ht="36" hidden="1" customHeight="1" spans="1:11">
      <c r="A1295" s="297">
        <v>2220505</v>
      </c>
      <c r="B1295" s="298" t="s">
        <v>1071</v>
      </c>
      <c r="C1295" s="303"/>
      <c r="D1295" s="303"/>
      <c r="E1295" s="303"/>
      <c r="F1295" s="212" t="str">
        <f t="shared" si="121"/>
        <v/>
      </c>
      <c r="G1295" s="212" t="str">
        <f t="shared" si="122"/>
        <v/>
      </c>
      <c r="H1295" s="296" t="str">
        <f t="shared" si="120"/>
        <v>否</v>
      </c>
      <c r="I1295" s="301" t="str">
        <f t="shared" si="123"/>
        <v>否</v>
      </c>
      <c r="J1295" s="286" t="str">
        <f t="shared" si="124"/>
        <v>否</v>
      </c>
      <c r="K1295" s="286" t="str">
        <f t="shared" si="125"/>
        <v/>
      </c>
    </row>
    <row r="1296" customFormat="1" ht="36" hidden="1" customHeight="1" spans="1:11">
      <c r="A1296" s="297">
        <v>2220506</v>
      </c>
      <c r="B1296" s="302" t="s">
        <v>1072</v>
      </c>
      <c r="C1296" s="299"/>
      <c r="D1296" s="299"/>
      <c r="E1296" s="299"/>
      <c r="F1296" s="260" t="str">
        <f t="shared" si="121"/>
        <v/>
      </c>
      <c r="G1296" s="260" t="str">
        <f t="shared" si="122"/>
        <v/>
      </c>
      <c r="H1296" s="296" t="str">
        <f t="shared" si="120"/>
        <v>否</v>
      </c>
      <c r="I1296" s="301" t="str">
        <f t="shared" si="123"/>
        <v>否</v>
      </c>
      <c r="J1296" s="286" t="str">
        <f t="shared" si="124"/>
        <v>否</v>
      </c>
      <c r="K1296" s="286" t="str">
        <f t="shared" si="125"/>
        <v/>
      </c>
    </row>
    <row r="1297" customFormat="1" ht="36" hidden="1" customHeight="1" spans="1:11">
      <c r="A1297" s="297">
        <v>2220507</v>
      </c>
      <c r="B1297" s="298" t="s">
        <v>1073</v>
      </c>
      <c r="C1297" s="299"/>
      <c r="D1297" s="299"/>
      <c r="E1297" s="299"/>
      <c r="F1297" s="260" t="str">
        <f t="shared" si="121"/>
        <v/>
      </c>
      <c r="G1297" s="373" t="str">
        <f t="shared" si="122"/>
        <v/>
      </c>
      <c r="H1297" s="296" t="str">
        <f t="shared" si="120"/>
        <v>否</v>
      </c>
      <c r="I1297" s="301" t="str">
        <f t="shared" si="123"/>
        <v>否</v>
      </c>
      <c r="J1297" s="286" t="str">
        <f t="shared" si="124"/>
        <v>否</v>
      </c>
      <c r="K1297" s="286" t="str">
        <f t="shared" si="125"/>
        <v/>
      </c>
    </row>
    <row r="1298" ht="36" hidden="1" customHeight="1" spans="1:11">
      <c r="A1298" s="297">
        <v>2220508</v>
      </c>
      <c r="B1298" s="298" t="s">
        <v>1074</v>
      </c>
      <c r="C1298" s="299"/>
      <c r="D1298" s="299"/>
      <c r="E1298" s="299"/>
      <c r="F1298" s="260" t="str">
        <f t="shared" si="121"/>
        <v/>
      </c>
      <c r="G1298" s="260" t="str">
        <f t="shared" si="122"/>
        <v/>
      </c>
      <c r="H1298" s="296" t="str">
        <f t="shared" si="120"/>
        <v>否</v>
      </c>
      <c r="I1298" s="301" t="str">
        <f t="shared" si="123"/>
        <v>否</v>
      </c>
      <c r="J1298" s="286" t="str">
        <f t="shared" si="124"/>
        <v>否</v>
      </c>
      <c r="K1298" s="286" t="str">
        <f t="shared" si="125"/>
        <v/>
      </c>
    </row>
    <row r="1299" ht="36" hidden="1" customHeight="1" spans="1:11">
      <c r="A1299" s="297">
        <v>2220509</v>
      </c>
      <c r="B1299" s="298" t="s">
        <v>1075</v>
      </c>
      <c r="C1299" s="299"/>
      <c r="D1299" s="299"/>
      <c r="E1299" s="299"/>
      <c r="F1299" s="260" t="str">
        <f t="shared" si="121"/>
        <v/>
      </c>
      <c r="G1299" s="260" t="str">
        <f t="shared" si="122"/>
        <v/>
      </c>
      <c r="H1299" s="296" t="str">
        <f t="shared" si="120"/>
        <v>否</v>
      </c>
      <c r="I1299" s="301" t="str">
        <f t="shared" si="123"/>
        <v>否</v>
      </c>
      <c r="J1299" s="286" t="str">
        <f t="shared" si="124"/>
        <v>否</v>
      </c>
      <c r="K1299" s="286" t="str">
        <f t="shared" si="125"/>
        <v/>
      </c>
    </row>
    <row r="1300" customFormat="1" ht="36" hidden="1" customHeight="1" spans="1:11">
      <c r="A1300" s="297">
        <v>2220510</v>
      </c>
      <c r="B1300" s="302" t="s">
        <v>1076</v>
      </c>
      <c r="C1300" s="299"/>
      <c r="D1300" s="299"/>
      <c r="E1300" s="299"/>
      <c r="F1300" s="260" t="str">
        <f t="shared" si="121"/>
        <v/>
      </c>
      <c r="G1300" s="260" t="str">
        <f t="shared" si="122"/>
        <v/>
      </c>
      <c r="H1300" s="296" t="str">
        <f t="shared" si="120"/>
        <v>否</v>
      </c>
      <c r="I1300" s="301" t="str">
        <f t="shared" si="123"/>
        <v>否</v>
      </c>
      <c r="J1300" s="286" t="str">
        <f t="shared" si="124"/>
        <v>否</v>
      </c>
      <c r="K1300" s="286" t="str">
        <f t="shared" si="125"/>
        <v/>
      </c>
    </row>
    <row r="1301" customFormat="1" ht="36" hidden="1" customHeight="1" spans="1:11">
      <c r="A1301" s="297">
        <v>2220599</v>
      </c>
      <c r="B1301" s="302" t="s">
        <v>1077</v>
      </c>
      <c r="C1301" s="299"/>
      <c r="D1301" s="299"/>
      <c r="E1301" s="299"/>
      <c r="F1301" s="260" t="str">
        <f t="shared" si="121"/>
        <v/>
      </c>
      <c r="G1301" s="260" t="str">
        <f t="shared" si="122"/>
        <v/>
      </c>
      <c r="H1301" s="296" t="str">
        <f t="shared" si="120"/>
        <v>否</v>
      </c>
      <c r="I1301" s="301" t="str">
        <f t="shared" si="123"/>
        <v>否</v>
      </c>
      <c r="J1301" s="286" t="str">
        <f t="shared" si="124"/>
        <v>否</v>
      </c>
      <c r="K1301" s="286" t="str">
        <f t="shared" si="125"/>
        <v/>
      </c>
    </row>
    <row r="1302" customFormat="1" ht="35.1" customHeight="1" spans="1:11">
      <c r="A1302" s="297">
        <v>227</v>
      </c>
      <c r="B1302" s="307" t="s">
        <v>77</v>
      </c>
      <c r="C1302" s="324"/>
      <c r="D1302" s="324">
        <v>19775</v>
      </c>
      <c r="E1302" s="306"/>
      <c r="F1302" s="212" t="str">
        <f t="shared" si="121"/>
        <v/>
      </c>
      <c r="G1302" s="212">
        <f t="shared" si="122"/>
        <v>0</v>
      </c>
      <c r="H1302" s="296" t="str">
        <f t="shared" si="120"/>
        <v>是</v>
      </c>
      <c r="I1302" s="301" t="str">
        <f t="shared" si="123"/>
        <v>是</v>
      </c>
      <c r="J1302" s="286" t="str">
        <f t="shared" si="124"/>
        <v>是</v>
      </c>
      <c r="K1302" s="372">
        <f t="shared" si="125"/>
        <v>1</v>
      </c>
    </row>
    <row r="1303" ht="35.1" customHeight="1" spans="1:11">
      <c r="A1303" s="292">
        <v>232</v>
      </c>
      <c r="B1303" s="293" t="s">
        <v>78</v>
      </c>
      <c r="C1303" s="306">
        <f>C1304</f>
        <v>19226</v>
      </c>
      <c r="D1303" s="306">
        <f>D1304</f>
        <v>32311</v>
      </c>
      <c r="E1303" s="306">
        <f>E1304</f>
        <v>10352</v>
      </c>
      <c r="F1303" s="212">
        <f t="shared" si="121"/>
        <v>0.538437532508062</v>
      </c>
      <c r="G1303" s="212">
        <f t="shared" si="122"/>
        <v>0.320386246170035</v>
      </c>
      <c r="H1303" s="296" t="str">
        <f t="shared" si="120"/>
        <v>是</v>
      </c>
      <c r="I1303" s="301" t="str">
        <f t="shared" si="123"/>
        <v>是</v>
      </c>
      <c r="J1303" s="286" t="str">
        <f t="shared" si="124"/>
        <v>是</v>
      </c>
      <c r="K1303" s="372">
        <f t="shared" si="125"/>
        <v>1</v>
      </c>
    </row>
    <row r="1304" ht="35.1" customHeight="1" spans="1:11">
      <c r="A1304" s="292">
        <v>23203</v>
      </c>
      <c r="B1304" s="298" t="s">
        <v>1078</v>
      </c>
      <c r="C1304" s="300">
        <f>SUM(C1305:C1308)</f>
        <v>19226</v>
      </c>
      <c r="D1304" s="300">
        <f>SUM(D1305:D1308)</f>
        <v>32311</v>
      </c>
      <c r="E1304" s="300">
        <f>SUM(E1305:E1308)</f>
        <v>10352</v>
      </c>
      <c r="F1304" s="260">
        <f t="shared" si="121"/>
        <v>0.538437532508062</v>
      </c>
      <c r="G1304" s="260">
        <f t="shared" si="122"/>
        <v>0.320386246170035</v>
      </c>
      <c r="H1304" s="296" t="str">
        <f t="shared" si="120"/>
        <v>是</v>
      </c>
      <c r="I1304" s="301" t="str">
        <f t="shared" si="123"/>
        <v>是</v>
      </c>
      <c r="J1304" s="286" t="str">
        <f t="shared" si="124"/>
        <v>否</v>
      </c>
      <c r="K1304" s="372" t="str">
        <f t="shared" si="125"/>
        <v/>
      </c>
    </row>
    <row r="1305" ht="35.1" customHeight="1" spans="1:11">
      <c r="A1305" s="297">
        <v>2320301</v>
      </c>
      <c r="B1305" s="302" t="s">
        <v>1079</v>
      </c>
      <c r="C1305" s="299">
        <v>19226</v>
      </c>
      <c r="D1305" s="299">
        <v>32311</v>
      </c>
      <c r="E1305" s="300">
        <v>10052</v>
      </c>
      <c r="F1305" s="260">
        <f t="shared" si="121"/>
        <v>0.522833662748362</v>
      </c>
      <c r="G1305" s="260">
        <f t="shared" si="122"/>
        <v>0.311101482467271</v>
      </c>
      <c r="H1305" s="296" t="str">
        <f t="shared" si="120"/>
        <v>是</v>
      </c>
      <c r="I1305" s="301" t="str">
        <f t="shared" si="123"/>
        <v>否</v>
      </c>
      <c r="J1305" s="286" t="str">
        <f t="shared" si="124"/>
        <v>否</v>
      </c>
      <c r="K1305" s="372" t="str">
        <f t="shared" si="125"/>
        <v/>
      </c>
    </row>
    <row r="1306" ht="36" hidden="1" customHeight="1" spans="1:11">
      <c r="A1306" s="297">
        <v>2320302</v>
      </c>
      <c r="B1306" s="302" t="s">
        <v>1080</v>
      </c>
      <c r="C1306" s="299"/>
      <c r="D1306" s="299"/>
      <c r="E1306" s="299">
        <v>0</v>
      </c>
      <c r="F1306" s="260" t="str">
        <f t="shared" si="121"/>
        <v/>
      </c>
      <c r="G1306" s="260" t="str">
        <f t="shared" si="122"/>
        <v/>
      </c>
      <c r="H1306" s="296" t="str">
        <f t="shared" si="120"/>
        <v>否</v>
      </c>
      <c r="I1306" s="301" t="str">
        <f t="shared" si="123"/>
        <v>否</v>
      </c>
      <c r="J1306" s="286" t="str">
        <f t="shared" si="124"/>
        <v>否</v>
      </c>
      <c r="K1306" s="286" t="str">
        <f t="shared" si="125"/>
        <v/>
      </c>
    </row>
    <row r="1307" ht="36" hidden="1" customHeight="1" spans="1:11">
      <c r="A1307" s="297">
        <v>2320303</v>
      </c>
      <c r="B1307" s="302" t="s">
        <v>1081</v>
      </c>
      <c r="C1307" s="299"/>
      <c r="D1307" s="299"/>
      <c r="E1307" s="299">
        <v>0</v>
      </c>
      <c r="F1307" s="212" t="str">
        <f t="shared" si="121"/>
        <v/>
      </c>
      <c r="G1307" s="260" t="str">
        <f t="shared" si="122"/>
        <v/>
      </c>
      <c r="H1307" s="296" t="str">
        <f t="shared" si="120"/>
        <v>否</v>
      </c>
      <c r="I1307" s="301" t="str">
        <f t="shared" si="123"/>
        <v>否</v>
      </c>
      <c r="J1307" s="286" t="str">
        <f t="shared" si="124"/>
        <v>否</v>
      </c>
      <c r="K1307" s="286" t="str">
        <f t="shared" si="125"/>
        <v/>
      </c>
    </row>
    <row r="1308" ht="35.1" customHeight="1" spans="1:11">
      <c r="A1308" s="297">
        <v>2320304</v>
      </c>
      <c r="B1308" s="298" t="s">
        <v>1082</v>
      </c>
      <c r="C1308" s="318"/>
      <c r="D1308" s="318"/>
      <c r="E1308" s="322">
        <v>300</v>
      </c>
      <c r="F1308" s="378" t="str">
        <f t="shared" si="121"/>
        <v/>
      </c>
      <c r="G1308" s="212" t="str">
        <f t="shared" si="122"/>
        <v/>
      </c>
      <c r="H1308" s="296" t="str">
        <f t="shared" si="120"/>
        <v>是</v>
      </c>
      <c r="I1308" s="301" t="str">
        <f t="shared" si="123"/>
        <v>否</v>
      </c>
      <c r="J1308" s="286" t="str">
        <f t="shared" si="124"/>
        <v>否</v>
      </c>
      <c r="K1308" s="372" t="str">
        <f t="shared" si="125"/>
        <v/>
      </c>
    </row>
    <row r="1309" ht="35.1" customHeight="1" spans="1:11">
      <c r="A1309" s="292">
        <v>233</v>
      </c>
      <c r="B1309" s="293" t="s">
        <v>79</v>
      </c>
      <c r="C1309" s="294">
        <f>C1310</f>
        <v>282</v>
      </c>
      <c r="D1309" s="294">
        <f>D1310</f>
        <v>408</v>
      </c>
      <c r="E1309" s="294">
        <f>E1310</f>
        <v>313</v>
      </c>
      <c r="F1309" s="212">
        <f t="shared" si="121"/>
        <v>1.10992907801418</v>
      </c>
      <c r="G1309" s="212">
        <f t="shared" si="122"/>
        <v>0.767156862745098</v>
      </c>
      <c r="H1309" s="296" t="str">
        <f t="shared" si="120"/>
        <v>是</v>
      </c>
      <c r="I1309" s="301" t="str">
        <f t="shared" si="123"/>
        <v>是</v>
      </c>
      <c r="J1309" s="286" t="str">
        <f t="shared" si="124"/>
        <v>是</v>
      </c>
      <c r="K1309" s="372">
        <f t="shared" si="125"/>
        <v>1</v>
      </c>
    </row>
    <row r="1310" ht="35.1" customHeight="1" spans="1:11">
      <c r="A1310" s="297">
        <v>23303</v>
      </c>
      <c r="B1310" s="298" t="s">
        <v>1083</v>
      </c>
      <c r="C1310" s="299">
        <v>282</v>
      </c>
      <c r="D1310" s="299">
        <v>408</v>
      </c>
      <c r="E1310" s="300">
        <v>313</v>
      </c>
      <c r="F1310" s="260">
        <f t="shared" si="121"/>
        <v>1.10992907801418</v>
      </c>
      <c r="G1310" s="260">
        <f t="shared" si="122"/>
        <v>0.767156862745098</v>
      </c>
      <c r="H1310" s="296" t="str">
        <f t="shared" si="120"/>
        <v>是</v>
      </c>
      <c r="I1310" s="301" t="str">
        <f t="shared" si="123"/>
        <v>是</v>
      </c>
      <c r="J1310" s="286" t="str">
        <f t="shared" si="124"/>
        <v>否</v>
      </c>
      <c r="K1310" s="372" t="str">
        <f t="shared" si="125"/>
        <v/>
      </c>
    </row>
    <row r="1311" ht="35.1" customHeight="1" spans="1:11">
      <c r="A1311" s="292">
        <v>229</v>
      </c>
      <c r="B1311" s="293" t="s">
        <v>80</v>
      </c>
      <c r="C1311" s="306">
        <f>SUM(C1312:C1313)</f>
        <v>9230</v>
      </c>
      <c r="D1311" s="306">
        <f>SUM(D1312:D1313)</f>
        <v>9113</v>
      </c>
      <c r="E1311" s="306">
        <f>SUM(E1312:E1313)</f>
        <v>11024</v>
      </c>
      <c r="F1311" s="212">
        <f t="shared" si="121"/>
        <v>1.1943661971831</v>
      </c>
      <c r="G1311" s="212">
        <f t="shared" si="122"/>
        <v>1.20970042796006</v>
      </c>
      <c r="H1311" s="296" t="str">
        <f t="shared" si="120"/>
        <v>是</v>
      </c>
      <c r="I1311" s="301" t="str">
        <f t="shared" si="123"/>
        <v>是</v>
      </c>
      <c r="J1311" s="286" t="str">
        <f t="shared" si="124"/>
        <v>是</v>
      </c>
      <c r="K1311" s="372">
        <f t="shared" si="125"/>
        <v>1</v>
      </c>
    </row>
    <row r="1312" customFormat="1" ht="35.1" customHeight="1" spans="1:11">
      <c r="A1312" s="297">
        <v>22902</v>
      </c>
      <c r="B1312" s="298" t="s">
        <v>1084</v>
      </c>
      <c r="C1312" s="299"/>
      <c r="D1312" s="299">
        <v>1275</v>
      </c>
      <c r="E1312" s="300"/>
      <c r="F1312" s="260" t="str">
        <f t="shared" si="121"/>
        <v/>
      </c>
      <c r="G1312" s="260">
        <f t="shared" si="122"/>
        <v>0</v>
      </c>
      <c r="H1312" s="296" t="str">
        <f t="shared" si="120"/>
        <v>是</v>
      </c>
      <c r="I1312" s="301" t="str">
        <f t="shared" si="123"/>
        <v>是</v>
      </c>
      <c r="J1312" s="286" t="str">
        <f t="shared" si="124"/>
        <v>否</v>
      </c>
      <c r="K1312" s="372" t="str">
        <f t="shared" si="125"/>
        <v/>
      </c>
    </row>
    <row r="1313" ht="35.1" customHeight="1" spans="1:11">
      <c r="A1313" s="297">
        <v>22999</v>
      </c>
      <c r="B1313" s="298" t="s">
        <v>957</v>
      </c>
      <c r="C1313" s="299">
        <v>9230</v>
      </c>
      <c r="D1313" s="299">
        <v>7838</v>
      </c>
      <c r="E1313" s="300">
        <v>11024</v>
      </c>
      <c r="F1313" s="260">
        <f t="shared" si="121"/>
        <v>1.1943661971831</v>
      </c>
      <c r="G1313" s="260">
        <f t="shared" si="122"/>
        <v>1.40648124521562</v>
      </c>
      <c r="H1313" s="296" t="str">
        <f t="shared" si="120"/>
        <v>是</v>
      </c>
      <c r="I1313" s="301" t="str">
        <f t="shared" si="123"/>
        <v>是</v>
      </c>
      <c r="J1313" s="286" t="str">
        <f t="shared" si="124"/>
        <v>否</v>
      </c>
      <c r="K1313" s="372" t="str">
        <f t="shared" si="125"/>
        <v/>
      </c>
    </row>
    <row r="1314" ht="36" hidden="1" customHeight="1" spans="1:11">
      <c r="A1314" s="325"/>
      <c r="B1314" s="326"/>
      <c r="C1314" s="327"/>
      <c r="D1314" s="327"/>
      <c r="E1314" s="327"/>
      <c r="F1314" s="260"/>
      <c r="G1314" s="260"/>
      <c r="H1314" s="296" t="s">
        <v>1085</v>
      </c>
      <c r="I1314" s="301" t="str">
        <f t="shared" si="123"/>
        <v>是</v>
      </c>
      <c r="J1314" s="286" t="str">
        <f t="shared" si="124"/>
        <v>否</v>
      </c>
      <c r="K1314" s="372" t="str">
        <f t="shared" si="125"/>
        <v/>
      </c>
    </row>
    <row r="1315" customFormat="1" ht="35.1" customHeight="1" spans="1:11">
      <c r="A1315" s="329"/>
      <c r="B1315" s="330" t="s">
        <v>82</v>
      </c>
      <c r="C1315" s="59">
        <f>SUM(C5,C258,C261,C273,C392,C446,C502,C551,C668,C740,C813,C833,C963,C1027,C1101,C1128,C1143,C1153,C1231,C1249,C1302,C1303,C1309,C1311)</f>
        <v>2429495</v>
      </c>
      <c r="D1315" s="59">
        <f>SUM(D5,D258,D261,D273,D392,D446,D502,D551,D668,D740,D813,D833,D963,D1027,D1101,D1128,D1143,D1153,D1231,D1249,D1302,D1303,D1309,D1311)</f>
        <v>2672500</v>
      </c>
      <c r="E1315" s="59">
        <f>SUM(E5,E258,E261,E273,E392,E446,E502,E551,E668,E740,E813,E833,E963,E1027,E1101,E1128,E1143,E1153,E1231,E1249,E1302,E1303,E1309,E1311)</f>
        <v>2673037</v>
      </c>
      <c r="F1315" s="212">
        <f t="shared" ref="F1315" si="126">IF(ISERROR(E1315/C1315-1),"",E1315/C1315)</f>
        <v>1.10024387784293</v>
      </c>
      <c r="G1315" s="212">
        <f>IF(D1315&lt;&gt;0,E1315/D1315,"")</f>
        <v>1.0002009354537</v>
      </c>
      <c r="H1315" s="296" t="str">
        <f t="shared" si="120"/>
        <v>是</v>
      </c>
      <c r="I1315" s="301" t="str">
        <f t="shared" si="123"/>
        <v>是</v>
      </c>
      <c r="J1315" s="286"/>
      <c r="K1315" s="372" t="str">
        <f t="shared" si="125"/>
        <v/>
      </c>
    </row>
  </sheetData>
  <autoFilter ref="A4:J1315">
    <filterColumn colId="7">
      <customFilters>
        <customFilter operator="equal" val="是"/>
      </customFilters>
    </filterColumn>
  </autoFilter>
  <mergeCells count="8">
    <mergeCell ref="B1:G1"/>
    <mergeCell ref="D3:E3"/>
    <mergeCell ref="F3:G3"/>
    <mergeCell ref="A3:A4"/>
    <mergeCell ref="B3:B4"/>
    <mergeCell ref="C3:C4"/>
    <mergeCell ref="H3:H4"/>
    <mergeCell ref="I3:I4"/>
  </mergeCells>
  <conditionalFormatting sqref="F5:G17 G18:G1313 F578:F667 F18:F575 F669:F1313 F1314:G1315 F576:G576">
    <cfRule type="cellIs" dxfId="0" priority="1" stopIfTrue="1" operator="greaterThanOrEqual">
      <formula>10</formula>
    </cfRule>
    <cfRule type="cellIs" dxfId="0" priority="2" stopIfTrue="1" operator="lessThanOrEqual">
      <formula>-1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4" fitToHeight="0" orientation="portrait"/>
  <headerFooter alignWithMargins="0">
    <oddFooter>&amp;C&amp;14-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92D050"/>
    <pageSetUpPr fitToPage="1"/>
  </sheetPr>
  <dimension ref="A1:K46"/>
  <sheetViews>
    <sheetView showZeros="0" topLeftCell="B40" workbookViewId="0">
      <selection activeCell="B52" sqref="B52"/>
    </sheetView>
  </sheetViews>
  <sheetFormatPr defaultColWidth="9" defaultRowHeight="14.25"/>
  <cols>
    <col min="1" max="1" width="11.625" style="198" hidden="1" customWidth="1"/>
    <col min="2" max="2" width="43.75" style="198" customWidth="1"/>
    <col min="3" max="4" width="16.625" style="198" customWidth="1"/>
    <col min="5" max="5" width="16.625" style="199" customWidth="1"/>
    <col min="6" max="7" width="16.625" style="200" customWidth="1"/>
    <col min="8" max="8" width="9.5" style="198" customWidth="1"/>
    <col min="9" max="9" width="8.375" style="198" customWidth="1"/>
    <col min="10" max="16384" width="9" style="198"/>
  </cols>
  <sheetData>
    <row r="1" ht="35.25" customHeight="1" spans="1:7">
      <c r="A1" s="16"/>
      <c r="B1" s="16" t="str">
        <f>YEAR(封面!$B$7)-1&amp;"年市级一般公共预算收入决算情况表"</f>
        <v>2018年市级一般公共预算收入决算情况表</v>
      </c>
      <c r="C1" s="16"/>
      <c r="D1" s="16"/>
      <c r="E1" s="17"/>
      <c r="F1" s="16"/>
      <c r="G1" s="16"/>
    </row>
    <row r="2" ht="18.95" customHeight="1" spans="2:7">
      <c r="B2" s="18" t="s">
        <v>1086</v>
      </c>
      <c r="C2" s="20"/>
      <c r="D2" s="20"/>
      <c r="F2" s="21" t="s">
        <v>7</v>
      </c>
      <c r="G2" s="98"/>
    </row>
    <row r="3" s="332" customFormat="1" ht="35.1" customHeight="1" spans="1:8">
      <c r="A3" s="23" t="s">
        <v>8</v>
      </c>
      <c r="B3" s="22" t="s">
        <v>9</v>
      </c>
      <c r="C3" s="23" t="str">
        <f>YEAR(封面!$B$7)-2&amp;"年决算数"</f>
        <v>2017年决算数</v>
      </c>
      <c r="D3" s="23" t="str">
        <f>YEAR(封面!$B$7)-1&amp;"年"</f>
        <v>2018年</v>
      </c>
      <c r="E3" s="24"/>
      <c r="F3" s="22" t="s">
        <v>10</v>
      </c>
      <c r="G3" s="22"/>
      <c r="H3" s="339" t="s">
        <v>11</v>
      </c>
    </row>
    <row r="4" s="332" customFormat="1" ht="35.1" customHeight="1" spans="1:8">
      <c r="A4" s="23"/>
      <c r="B4" s="22"/>
      <c r="C4" s="23"/>
      <c r="D4" s="23" t="s">
        <v>12</v>
      </c>
      <c r="E4" s="24" t="s">
        <v>13</v>
      </c>
      <c r="F4" s="23" t="str">
        <f>"为"&amp;YEAR(封面!$B$7)-2&amp;"年决算数%"</f>
        <v>为2017年决算数%</v>
      </c>
      <c r="G4" s="23" t="str">
        <f>"完成"&amp;YEAR(封面!$B$7)-1&amp;"年预算的%"</f>
        <v>完成2018年预算的%</v>
      </c>
      <c r="H4" s="339"/>
    </row>
    <row r="5" ht="44.1" customHeight="1" spans="1:11">
      <c r="A5" s="362">
        <v>101</v>
      </c>
      <c r="B5" s="354" t="s">
        <v>14</v>
      </c>
      <c r="C5" s="235">
        <f>SUM(C6:C22)</f>
        <v>36824</v>
      </c>
      <c r="D5" s="235">
        <f>SUM(D6:D22)</f>
        <v>45000</v>
      </c>
      <c r="E5" s="347">
        <f>SUM(E6:E22)</f>
        <v>36302</v>
      </c>
      <c r="F5" s="273">
        <f t="shared" ref="F5:F32" si="0">IF(C5&lt;&gt;0,E5/C5,"")</f>
        <v>0.985824462307191</v>
      </c>
      <c r="G5" s="273">
        <f t="shared" ref="G5:G32" si="1">IF(D5&lt;&gt;0,E5/D5,"")</f>
        <v>0.806711111111111</v>
      </c>
      <c r="H5" s="296" t="str">
        <f t="shared" ref="H5:H46" si="2">IF(B5&lt;&gt;"",IF(SUM(C5:E5)&lt;&gt;0,"是","否"),"是")</f>
        <v>是</v>
      </c>
      <c r="I5" s="356"/>
      <c r="K5" s="357"/>
    </row>
    <row r="6" ht="44.1" customHeight="1" spans="1:11">
      <c r="A6" s="264">
        <v>10101</v>
      </c>
      <c r="B6" s="236" t="s">
        <v>15</v>
      </c>
      <c r="C6" s="237">
        <v>11926</v>
      </c>
      <c r="D6" s="237">
        <v>20000</v>
      </c>
      <c r="E6" s="350">
        <v>13841</v>
      </c>
      <c r="F6" s="284">
        <f t="shared" si="0"/>
        <v>1.16057353681033</v>
      </c>
      <c r="G6" s="284">
        <f t="shared" si="1"/>
        <v>0.69205</v>
      </c>
      <c r="H6" s="296" t="str">
        <f t="shared" si="2"/>
        <v>是</v>
      </c>
      <c r="I6" s="356"/>
      <c r="K6" s="357"/>
    </row>
    <row r="7" ht="44.1" customHeight="1" spans="1:11">
      <c r="A7" s="264">
        <v>10103</v>
      </c>
      <c r="B7" s="236" t="s">
        <v>16</v>
      </c>
      <c r="C7" s="237">
        <v>200</v>
      </c>
      <c r="D7" s="237"/>
      <c r="E7" s="350">
        <v>4</v>
      </c>
      <c r="F7" s="284">
        <f t="shared" si="0"/>
        <v>0.02</v>
      </c>
      <c r="G7" s="284" t="str">
        <f t="shared" si="1"/>
        <v/>
      </c>
      <c r="H7" s="296" t="str">
        <f t="shared" si="2"/>
        <v>是</v>
      </c>
      <c r="I7" s="356"/>
      <c r="K7" s="357"/>
    </row>
    <row r="8" ht="44.1" customHeight="1" spans="1:11">
      <c r="A8" s="264">
        <v>10104</v>
      </c>
      <c r="B8" s="236" t="s">
        <v>17</v>
      </c>
      <c r="C8" s="237">
        <v>1566</v>
      </c>
      <c r="D8" s="237">
        <v>1800</v>
      </c>
      <c r="E8" s="350">
        <v>2222</v>
      </c>
      <c r="F8" s="284">
        <f t="shared" si="0"/>
        <v>1.41890166028097</v>
      </c>
      <c r="G8" s="284">
        <f t="shared" si="1"/>
        <v>1.23444444444444</v>
      </c>
      <c r="H8" s="296" t="str">
        <f t="shared" si="2"/>
        <v>是</v>
      </c>
      <c r="I8" s="356"/>
      <c r="K8" s="357"/>
    </row>
    <row r="9" ht="36" hidden="1" customHeight="1" spans="1:11">
      <c r="A9" s="264">
        <v>10105</v>
      </c>
      <c r="B9" s="236" t="s">
        <v>18</v>
      </c>
      <c r="C9" s="237"/>
      <c r="D9" s="237"/>
      <c r="E9" s="237">
        <v>0</v>
      </c>
      <c r="F9" s="284" t="str">
        <f t="shared" si="0"/>
        <v/>
      </c>
      <c r="G9" s="284" t="str">
        <f t="shared" si="1"/>
        <v/>
      </c>
      <c r="H9" s="296" t="str">
        <f t="shared" si="2"/>
        <v>否</v>
      </c>
      <c r="I9" s="356"/>
      <c r="K9" s="357"/>
    </row>
    <row r="10" ht="44.1" customHeight="1" spans="1:11">
      <c r="A10" s="264">
        <v>10106</v>
      </c>
      <c r="B10" s="236" t="s">
        <v>19</v>
      </c>
      <c r="C10" s="363">
        <v>1690</v>
      </c>
      <c r="D10" s="363">
        <v>1900</v>
      </c>
      <c r="E10" s="364">
        <v>2010</v>
      </c>
      <c r="F10" s="284">
        <f t="shared" si="0"/>
        <v>1.18934911242604</v>
      </c>
      <c r="G10" s="284">
        <f t="shared" si="1"/>
        <v>1.05789473684211</v>
      </c>
      <c r="H10" s="296" t="str">
        <f t="shared" si="2"/>
        <v>是</v>
      </c>
      <c r="I10" s="356"/>
      <c r="K10" s="357"/>
    </row>
    <row r="11" ht="44.1" customHeight="1" spans="1:11">
      <c r="A11" s="264">
        <v>10107</v>
      </c>
      <c r="B11" s="236" t="s">
        <v>20</v>
      </c>
      <c r="C11" s="363">
        <v>109</v>
      </c>
      <c r="D11" s="363">
        <v>120</v>
      </c>
      <c r="E11" s="364">
        <v>106</v>
      </c>
      <c r="F11" s="284">
        <f t="shared" si="0"/>
        <v>0.972477064220184</v>
      </c>
      <c r="G11" s="284">
        <f t="shared" si="1"/>
        <v>0.883333333333333</v>
      </c>
      <c r="H11" s="296" t="str">
        <f t="shared" si="2"/>
        <v>是</v>
      </c>
      <c r="I11" s="356"/>
      <c r="K11" s="357"/>
    </row>
    <row r="12" ht="44.1" customHeight="1" spans="1:11">
      <c r="A12" s="264">
        <v>10109</v>
      </c>
      <c r="B12" s="236" t="s">
        <v>21</v>
      </c>
      <c r="C12" s="363">
        <v>4050</v>
      </c>
      <c r="D12" s="363">
        <v>4500</v>
      </c>
      <c r="E12" s="364">
        <v>4014</v>
      </c>
      <c r="F12" s="284">
        <f t="shared" si="0"/>
        <v>0.991111111111111</v>
      </c>
      <c r="G12" s="284">
        <f t="shared" si="1"/>
        <v>0.892</v>
      </c>
      <c r="H12" s="296" t="str">
        <f t="shared" si="2"/>
        <v>是</v>
      </c>
      <c r="I12" s="356"/>
      <c r="K12" s="357"/>
    </row>
    <row r="13" ht="44.1" customHeight="1" spans="1:11">
      <c r="A13" s="264">
        <v>10110</v>
      </c>
      <c r="B13" s="236" t="s">
        <v>22</v>
      </c>
      <c r="C13" s="363">
        <v>1488</v>
      </c>
      <c r="D13" s="363">
        <v>1800</v>
      </c>
      <c r="E13" s="364">
        <v>1775</v>
      </c>
      <c r="F13" s="284">
        <f t="shared" si="0"/>
        <v>1.19287634408602</v>
      </c>
      <c r="G13" s="284">
        <f t="shared" si="1"/>
        <v>0.986111111111111</v>
      </c>
      <c r="H13" s="296" t="str">
        <f t="shared" si="2"/>
        <v>是</v>
      </c>
      <c r="I13" s="356"/>
      <c r="K13" s="357"/>
    </row>
    <row r="14" ht="44.1" customHeight="1" spans="1:11">
      <c r="A14" s="264">
        <v>10111</v>
      </c>
      <c r="B14" s="236" t="s">
        <v>23</v>
      </c>
      <c r="C14" s="363">
        <v>793</v>
      </c>
      <c r="D14" s="363">
        <v>850</v>
      </c>
      <c r="E14" s="364">
        <v>776</v>
      </c>
      <c r="F14" s="284">
        <f t="shared" si="0"/>
        <v>0.978562421185372</v>
      </c>
      <c r="G14" s="284">
        <f t="shared" si="1"/>
        <v>0.912941176470588</v>
      </c>
      <c r="H14" s="296" t="str">
        <f t="shared" si="2"/>
        <v>是</v>
      </c>
      <c r="I14" s="356"/>
      <c r="K14" s="357"/>
    </row>
    <row r="15" ht="44.1" customHeight="1" spans="1:11">
      <c r="A15" s="264">
        <v>10112</v>
      </c>
      <c r="B15" s="236" t="s">
        <v>24</v>
      </c>
      <c r="C15" s="363">
        <v>530</v>
      </c>
      <c r="D15" s="363">
        <v>580</v>
      </c>
      <c r="E15" s="364">
        <v>488</v>
      </c>
      <c r="F15" s="284">
        <f t="shared" si="0"/>
        <v>0.920754716981132</v>
      </c>
      <c r="G15" s="284">
        <f t="shared" si="1"/>
        <v>0.841379310344828</v>
      </c>
      <c r="H15" s="296" t="str">
        <f t="shared" si="2"/>
        <v>是</v>
      </c>
      <c r="I15" s="356"/>
      <c r="K15" s="357"/>
    </row>
    <row r="16" ht="44.1" customHeight="1" spans="1:11">
      <c r="A16" s="264">
        <v>10113</v>
      </c>
      <c r="B16" s="236" t="s">
        <v>25</v>
      </c>
      <c r="C16" s="363">
        <v>117</v>
      </c>
      <c r="D16" s="363">
        <v>130</v>
      </c>
      <c r="E16" s="364">
        <v>486</v>
      </c>
      <c r="F16" s="284">
        <f t="shared" si="0"/>
        <v>4.15384615384615</v>
      </c>
      <c r="G16" s="284">
        <f t="shared" si="1"/>
        <v>3.73846153846154</v>
      </c>
      <c r="H16" s="296" t="str">
        <f t="shared" si="2"/>
        <v>是</v>
      </c>
      <c r="I16" s="356"/>
      <c r="K16" s="357"/>
    </row>
    <row r="17" ht="44.1" customHeight="1" spans="1:11">
      <c r="A17" s="264">
        <v>10114</v>
      </c>
      <c r="B17" s="236" t="s">
        <v>26</v>
      </c>
      <c r="C17" s="363">
        <v>2703</v>
      </c>
      <c r="D17" s="363">
        <v>3000</v>
      </c>
      <c r="E17" s="364">
        <v>2827</v>
      </c>
      <c r="F17" s="284">
        <f t="shared" si="0"/>
        <v>1.04587495375509</v>
      </c>
      <c r="G17" s="284">
        <f t="shared" si="1"/>
        <v>0.942333333333333</v>
      </c>
      <c r="H17" s="296" t="str">
        <f t="shared" si="2"/>
        <v>是</v>
      </c>
      <c r="I17" s="356"/>
      <c r="K17" s="357"/>
    </row>
    <row r="18" ht="44.1" customHeight="1" spans="1:11">
      <c r="A18" s="264">
        <v>10118</v>
      </c>
      <c r="B18" s="236" t="s">
        <v>27</v>
      </c>
      <c r="C18" s="363">
        <v>11085</v>
      </c>
      <c r="D18" s="363">
        <v>9720</v>
      </c>
      <c r="E18" s="364">
        <v>6898</v>
      </c>
      <c r="F18" s="284">
        <f t="shared" si="0"/>
        <v>0.622282363554353</v>
      </c>
      <c r="G18" s="284">
        <f t="shared" si="1"/>
        <v>0.709670781893004</v>
      </c>
      <c r="H18" s="296" t="str">
        <f t="shared" si="2"/>
        <v>是</v>
      </c>
      <c r="I18" s="356"/>
      <c r="K18" s="357"/>
    </row>
    <row r="19" ht="44.1" customHeight="1" spans="1:11">
      <c r="A19" s="264">
        <v>10119</v>
      </c>
      <c r="B19" s="236" t="s">
        <v>28</v>
      </c>
      <c r="C19" s="363">
        <v>567</v>
      </c>
      <c r="D19" s="363">
        <v>600</v>
      </c>
      <c r="E19" s="364">
        <v>827</v>
      </c>
      <c r="F19" s="284">
        <f t="shared" si="0"/>
        <v>1.45855379188713</v>
      </c>
      <c r="G19" s="284">
        <f t="shared" si="1"/>
        <v>1.37833333333333</v>
      </c>
      <c r="H19" s="296" t="str">
        <f t="shared" si="2"/>
        <v>是</v>
      </c>
      <c r="I19" s="356"/>
      <c r="K19" s="357"/>
    </row>
    <row r="20" ht="36" hidden="1" customHeight="1" spans="1:11">
      <c r="A20" s="264">
        <v>10120</v>
      </c>
      <c r="B20" s="236" t="s">
        <v>29</v>
      </c>
      <c r="C20" s="363"/>
      <c r="D20" s="363"/>
      <c r="E20" s="363">
        <v>0</v>
      </c>
      <c r="F20" s="284" t="str">
        <f t="shared" si="0"/>
        <v/>
      </c>
      <c r="G20" s="284" t="str">
        <f t="shared" si="1"/>
        <v/>
      </c>
      <c r="H20" s="296" t="str">
        <f t="shared" si="2"/>
        <v>否</v>
      </c>
      <c r="I20" s="356"/>
      <c r="K20" s="357"/>
    </row>
    <row r="21" ht="44.1" customHeight="1" spans="1:11">
      <c r="A21" s="264">
        <v>10121</v>
      </c>
      <c r="B21" s="236" t="s">
        <v>30</v>
      </c>
      <c r="C21" s="237"/>
      <c r="D21" s="237"/>
      <c r="E21" s="364">
        <v>28</v>
      </c>
      <c r="F21" s="284" t="str">
        <f t="shared" si="0"/>
        <v/>
      </c>
      <c r="G21" s="284" t="str">
        <f t="shared" si="1"/>
        <v/>
      </c>
      <c r="H21" s="296" t="str">
        <f t="shared" si="2"/>
        <v>是</v>
      </c>
      <c r="I21" s="356"/>
      <c r="K21" s="357"/>
    </row>
    <row r="22" ht="36" hidden="1" customHeight="1" spans="1:11">
      <c r="A22" s="264">
        <v>10199</v>
      </c>
      <c r="B22" s="365" t="s">
        <v>31</v>
      </c>
      <c r="C22" s="237"/>
      <c r="D22" s="237"/>
      <c r="E22" s="363"/>
      <c r="F22" s="284" t="str">
        <f t="shared" si="0"/>
        <v/>
      </c>
      <c r="G22" s="284" t="str">
        <f t="shared" si="1"/>
        <v/>
      </c>
      <c r="H22" s="296" t="str">
        <f t="shared" si="2"/>
        <v>否</v>
      </c>
      <c r="I22" s="356"/>
      <c r="K22" s="357"/>
    </row>
    <row r="23" ht="44.1" customHeight="1" spans="1:11">
      <c r="A23" s="366">
        <v>103</v>
      </c>
      <c r="B23" s="245" t="s">
        <v>32</v>
      </c>
      <c r="C23" s="235">
        <f>SUM(C24:C31)</f>
        <v>40794</v>
      </c>
      <c r="D23" s="235">
        <f>SUM(D24:D31)</f>
        <v>40800</v>
      </c>
      <c r="E23" s="367">
        <f>SUM(E24:E31)</f>
        <v>49255</v>
      </c>
      <c r="F23" s="273">
        <f t="shared" si="0"/>
        <v>1.20740795214983</v>
      </c>
      <c r="G23" s="273">
        <f t="shared" si="1"/>
        <v>1.20723039215686</v>
      </c>
      <c r="H23" s="296" t="str">
        <f t="shared" si="2"/>
        <v>是</v>
      </c>
      <c r="I23" s="356"/>
      <c r="K23" s="357"/>
    </row>
    <row r="24" ht="44.1" customHeight="1" spans="1:11">
      <c r="A24" s="264">
        <v>10302</v>
      </c>
      <c r="B24" s="365" t="s">
        <v>33</v>
      </c>
      <c r="C24" s="237">
        <v>5208</v>
      </c>
      <c r="D24" s="237">
        <v>5500</v>
      </c>
      <c r="E24" s="364">
        <v>7011</v>
      </c>
      <c r="F24" s="284">
        <f t="shared" si="0"/>
        <v>1.34619815668203</v>
      </c>
      <c r="G24" s="284">
        <f t="shared" si="1"/>
        <v>1.27472727272727</v>
      </c>
      <c r="H24" s="296" t="str">
        <f t="shared" si="2"/>
        <v>是</v>
      </c>
      <c r="I24" s="356"/>
      <c r="K24" s="357"/>
    </row>
    <row r="25" ht="44.1" customHeight="1" spans="1:11">
      <c r="A25" s="264">
        <v>10304</v>
      </c>
      <c r="B25" s="236" t="s">
        <v>34</v>
      </c>
      <c r="C25" s="363">
        <v>10110</v>
      </c>
      <c r="D25" s="363">
        <v>10320</v>
      </c>
      <c r="E25" s="364">
        <v>5393</v>
      </c>
      <c r="F25" s="284">
        <f t="shared" si="0"/>
        <v>0.533432245301682</v>
      </c>
      <c r="G25" s="284">
        <f t="shared" si="1"/>
        <v>0.522577519379845</v>
      </c>
      <c r="H25" s="296" t="str">
        <f t="shared" si="2"/>
        <v>是</v>
      </c>
      <c r="I25" s="356"/>
      <c r="K25" s="357"/>
    </row>
    <row r="26" ht="44.1" customHeight="1" spans="1:11">
      <c r="A26" s="264">
        <v>10305</v>
      </c>
      <c r="B26" s="236" t="s">
        <v>35</v>
      </c>
      <c r="C26" s="363">
        <v>2576</v>
      </c>
      <c r="D26" s="363">
        <v>2980</v>
      </c>
      <c r="E26" s="364">
        <v>3453</v>
      </c>
      <c r="F26" s="284">
        <f t="shared" si="0"/>
        <v>1.34045031055901</v>
      </c>
      <c r="G26" s="284">
        <f t="shared" si="1"/>
        <v>1.15872483221477</v>
      </c>
      <c r="H26" s="296" t="str">
        <f t="shared" si="2"/>
        <v>是</v>
      </c>
      <c r="I26" s="356"/>
      <c r="K26" s="357"/>
    </row>
    <row r="27" ht="36" hidden="1" customHeight="1" spans="1:11">
      <c r="A27" s="264">
        <v>10306</v>
      </c>
      <c r="B27" s="236" t="s">
        <v>36</v>
      </c>
      <c r="C27" s="363"/>
      <c r="D27" s="363"/>
      <c r="E27" s="237">
        <v>0</v>
      </c>
      <c r="F27" s="284" t="str">
        <f t="shared" si="0"/>
        <v/>
      </c>
      <c r="G27" s="284" t="str">
        <f t="shared" si="1"/>
        <v/>
      </c>
      <c r="H27" s="296" t="str">
        <f t="shared" si="2"/>
        <v>否</v>
      </c>
      <c r="I27" s="356"/>
      <c r="K27" s="357"/>
    </row>
    <row r="28" ht="44.1" customHeight="1" spans="1:11">
      <c r="A28" s="264">
        <v>10307</v>
      </c>
      <c r="B28" s="236" t="s">
        <v>37</v>
      </c>
      <c r="C28" s="363">
        <v>9992</v>
      </c>
      <c r="D28" s="363">
        <v>10000</v>
      </c>
      <c r="E28" s="364">
        <v>18462</v>
      </c>
      <c r="F28" s="284">
        <f t="shared" si="0"/>
        <v>1.84767814251401</v>
      </c>
      <c r="G28" s="284">
        <f t="shared" si="1"/>
        <v>1.8462</v>
      </c>
      <c r="H28" s="296" t="str">
        <f t="shared" si="2"/>
        <v>是</v>
      </c>
      <c r="I28" s="356"/>
      <c r="K28" s="357"/>
    </row>
    <row r="29" customFormat="1" ht="36" hidden="1" customHeight="1" spans="1:11">
      <c r="A29" s="264">
        <v>10308</v>
      </c>
      <c r="B29" s="236" t="s">
        <v>38</v>
      </c>
      <c r="C29" s="363"/>
      <c r="D29" s="363"/>
      <c r="E29" s="363">
        <v>0</v>
      </c>
      <c r="F29" s="284" t="str">
        <f t="shared" si="0"/>
        <v/>
      </c>
      <c r="G29" s="284" t="str">
        <f t="shared" si="1"/>
        <v/>
      </c>
      <c r="H29" s="296" t="str">
        <f t="shared" si="2"/>
        <v>否</v>
      </c>
      <c r="I29" s="356"/>
      <c r="K29" s="357"/>
    </row>
    <row r="30" customFormat="1" ht="44.1" customHeight="1" spans="1:11">
      <c r="A30" s="264">
        <v>10309</v>
      </c>
      <c r="B30" s="236" t="s">
        <v>39</v>
      </c>
      <c r="C30" s="363">
        <v>11467</v>
      </c>
      <c r="D30" s="363">
        <v>12000</v>
      </c>
      <c r="E30" s="364">
        <v>13795</v>
      </c>
      <c r="F30" s="284">
        <f t="shared" si="0"/>
        <v>1.20301735414668</v>
      </c>
      <c r="G30" s="284">
        <f t="shared" si="1"/>
        <v>1.14958333333333</v>
      </c>
      <c r="H30" s="296" t="str">
        <f t="shared" si="2"/>
        <v>是</v>
      </c>
      <c r="I30" s="356"/>
      <c r="K30" s="357"/>
    </row>
    <row r="31" customFormat="1" ht="44.1" customHeight="1" spans="1:11">
      <c r="A31" s="264">
        <v>10399</v>
      </c>
      <c r="B31" s="236" t="s">
        <v>40</v>
      </c>
      <c r="C31" s="363">
        <v>1441</v>
      </c>
      <c r="D31" s="363"/>
      <c r="E31" s="364">
        <v>1141</v>
      </c>
      <c r="F31" s="284">
        <f t="shared" si="0"/>
        <v>0.791811242192922</v>
      </c>
      <c r="G31" s="284" t="str">
        <f t="shared" si="1"/>
        <v/>
      </c>
      <c r="H31" s="296" t="str">
        <f t="shared" si="2"/>
        <v>是</v>
      </c>
      <c r="I31" s="356"/>
      <c r="K31" s="357"/>
    </row>
    <row r="32" s="334" customFormat="1" ht="44.1" customHeight="1" spans="1:9">
      <c r="A32" s="345"/>
      <c r="B32" s="330" t="s">
        <v>1087</v>
      </c>
      <c r="C32" s="235">
        <f>SUM(C23,C5)</f>
        <v>77618</v>
      </c>
      <c r="D32" s="235">
        <f>SUM(D23,D5)</f>
        <v>85800</v>
      </c>
      <c r="E32" s="347">
        <f>SUM(E23,E5)</f>
        <v>85557</v>
      </c>
      <c r="F32" s="273">
        <f t="shared" si="0"/>
        <v>1.10228297559844</v>
      </c>
      <c r="G32" s="273">
        <f t="shared" si="1"/>
        <v>0.997167832167832</v>
      </c>
      <c r="H32" s="296" t="str">
        <f t="shared" si="2"/>
        <v>是</v>
      </c>
      <c r="I32" s="360"/>
    </row>
    <row r="33" ht="44.1" customHeight="1" spans="1:8">
      <c r="A33" s="272">
        <v>105</v>
      </c>
      <c r="B33" s="245" t="s">
        <v>42</v>
      </c>
      <c r="C33" s="235">
        <f>SUM(C34:C35)</f>
        <v>339000</v>
      </c>
      <c r="D33" s="235">
        <f>SUM(D34:D35)</f>
        <v>326000</v>
      </c>
      <c r="E33" s="347">
        <f>SUM(E34:E35)</f>
        <v>412200</v>
      </c>
      <c r="F33" s="273">
        <f t="shared" ref="F33:F46" si="3">IF(C33&lt;&gt;0,E33/C33,"")</f>
        <v>1.21592920353982</v>
      </c>
      <c r="G33" s="273">
        <f t="shared" ref="G33:G46" si="4">IF(D33&lt;&gt;0,E33/D33,"")</f>
        <v>1.26441717791411</v>
      </c>
      <c r="H33" s="296" t="str">
        <f t="shared" si="2"/>
        <v>是</v>
      </c>
    </row>
    <row r="34" ht="44.1" customHeight="1" spans="1:8">
      <c r="A34" s="368"/>
      <c r="B34" s="236" t="s">
        <v>43</v>
      </c>
      <c r="C34" s="237">
        <v>155000</v>
      </c>
      <c r="D34" s="237"/>
      <c r="E34" s="350">
        <v>91700</v>
      </c>
      <c r="F34" s="284">
        <f t="shared" si="3"/>
        <v>0.591612903225806</v>
      </c>
      <c r="G34" s="284" t="str">
        <f t="shared" si="4"/>
        <v/>
      </c>
      <c r="H34" s="296" t="str">
        <f t="shared" si="2"/>
        <v>是</v>
      </c>
    </row>
    <row r="35" ht="44.1" customHeight="1" spans="1:8">
      <c r="A35" s="368"/>
      <c r="B35" s="236" t="s">
        <v>44</v>
      </c>
      <c r="C35" s="237">
        <v>184000</v>
      </c>
      <c r="D35" s="237">
        <v>326000</v>
      </c>
      <c r="E35" s="350">
        <v>320500</v>
      </c>
      <c r="F35" s="284">
        <f t="shared" si="3"/>
        <v>1.74184782608696</v>
      </c>
      <c r="G35" s="284">
        <f t="shared" si="4"/>
        <v>0.983128834355828</v>
      </c>
      <c r="H35" s="296" t="str">
        <f t="shared" si="2"/>
        <v>是</v>
      </c>
    </row>
    <row r="36" ht="44.1" customHeight="1" spans="1:8">
      <c r="A36" s="362">
        <v>110</v>
      </c>
      <c r="B36" s="354" t="s">
        <v>45</v>
      </c>
      <c r="C36" s="235">
        <f>SUM(C37:C39)</f>
        <v>1820667</v>
      </c>
      <c r="D36" s="235">
        <f>SUM(D37:D39)</f>
        <v>2200000</v>
      </c>
      <c r="E36" s="347">
        <f>SUM(E37:E39)</f>
        <v>1789026</v>
      </c>
      <c r="F36" s="268">
        <f t="shared" si="3"/>
        <v>0.98262120420703</v>
      </c>
      <c r="G36" s="268">
        <f t="shared" si="4"/>
        <v>0.813193636363636</v>
      </c>
      <c r="H36" s="296" t="str">
        <f t="shared" si="2"/>
        <v>是</v>
      </c>
    </row>
    <row r="37" ht="44.1" customHeight="1" spans="1:8">
      <c r="A37" s="264">
        <v>11001</v>
      </c>
      <c r="B37" s="236" t="s">
        <v>46</v>
      </c>
      <c r="C37" s="237">
        <v>30182</v>
      </c>
      <c r="D37" s="237">
        <v>30182</v>
      </c>
      <c r="E37" s="350">
        <v>40771</v>
      </c>
      <c r="F37" s="270">
        <f t="shared" si="3"/>
        <v>1.35083824796236</v>
      </c>
      <c r="G37" s="270">
        <f t="shared" si="4"/>
        <v>1.35083824796236</v>
      </c>
      <c r="H37" s="296" t="str">
        <f t="shared" si="2"/>
        <v>是</v>
      </c>
    </row>
    <row r="38" ht="44.1" customHeight="1" spans="1:8">
      <c r="A38" s="264">
        <v>11002</v>
      </c>
      <c r="B38" s="236" t="s">
        <v>47</v>
      </c>
      <c r="C38" s="237">
        <v>883604</v>
      </c>
      <c r="D38" s="237">
        <v>1091018</v>
      </c>
      <c r="E38" s="350">
        <v>967955</v>
      </c>
      <c r="F38" s="270">
        <f t="shared" si="3"/>
        <v>1.09546244697851</v>
      </c>
      <c r="G38" s="270">
        <f t="shared" si="4"/>
        <v>0.8872035108495</v>
      </c>
      <c r="H38" s="296" t="str">
        <f t="shared" si="2"/>
        <v>是</v>
      </c>
    </row>
    <row r="39" ht="44.1" customHeight="1" spans="1:8">
      <c r="A39" s="264">
        <v>11003</v>
      </c>
      <c r="B39" s="236" t="s">
        <v>48</v>
      </c>
      <c r="C39" s="237">
        <v>906881</v>
      </c>
      <c r="D39" s="237">
        <v>1078800</v>
      </c>
      <c r="E39" s="350">
        <v>780300</v>
      </c>
      <c r="F39" s="270">
        <f t="shared" si="3"/>
        <v>0.86042159886468</v>
      </c>
      <c r="G39" s="270">
        <f t="shared" si="4"/>
        <v>0.723303670745273</v>
      </c>
      <c r="H39" s="296" t="str">
        <f t="shared" si="2"/>
        <v>是</v>
      </c>
    </row>
    <row r="40" s="194" customFormat="1" ht="44.1" customHeight="1" spans="1:8">
      <c r="A40" s="264">
        <v>11006</v>
      </c>
      <c r="B40" s="245" t="s">
        <v>1088</v>
      </c>
      <c r="C40" s="235">
        <v>40799</v>
      </c>
      <c r="D40" s="235">
        <v>40000</v>
      </c>
      <c r="E40" s="347">
        <v>50787</v>
      </c>
      <c r="F40" s="268">
        <f t="shared" si="3"/>
        <v>1.24480992181181</v>
      </c>
      <c r="G40" s="268">
        <f t="shared" si="4"/>
        <v>1.269675</v>
      </c>
      <c r="H40" s="296" t="str">
        <f t="shared" si="2"/>
        <v>是</v>
      </c>
    </row>
    <row r="41" s="194" customFormat="1" ht="44.1" customHeight="1" spans="1:8">
      <c r="A41" s="264">
        <v>11008</v>
      </c>
      <c r="B41" s="245" t="s">
        <v>49</v>
      </c>
      <c r="C41" s="235">
        <v>1226</v>
      </c>
      <c r="D41" s="235">
        <v>342</v>
      </c>
      <c r="E41" s="347">
        <v>342</v>
      </c>
      <c r="F41" s="268">
        <f t="shared" si="3"/>
        <v>0.278955954323002</v>
      </c>
      <c r="G41" s="268">
        <f t="shared" si="4"/>
        <v>1</v>
      </c>
      <c r="H41" s="296" t="str">
        <f t="shared" si="2"/>
        <v>是</v>
      </c>
    </row>
    <row r="42" s="194" customFormat="1" ht="44.1" customHeight="1" spans="1:8">
      <c r="A42" s="264" t="s">
        <v>50</v>
      </c>
      <c r="B42" s="245" t="s">
        <v>51</v>
      </c>
      <c r="C42" s="235">
        <v>6482</v>
      </c>
      <c r="D42" s="235">
        <v>45000</v>
      </c>
      <c r="E42" s="347">
        <v>81883</v>
      </c>
      <c r="F42" s="268">
        <f t="shared" si="3"/>
        <v>12.6323665535329</v>
      </c>
      <c r="G42" s="268">
        <f t="shared" si="4"/>
        <v>1.81962222222222</v>
      </c>
      <c r="H42" s="296" t="str">
        <f t="shared" si="2"/>
        <v>是</v>
      </c>
    </row>
    <row r="43" s="336" customFormat="1" ht="44.1" customHeight="1" spans="1:8">
      <c r="A43" s="264" t="s">
        <v>52</v>
      </c>
      <c r="B43" s="234" t="s">
        <v>53</v>
      </c>
      <c r="C43" s="235">
        <v>1173</v>
      </c>
      <c r="D43" s="235"/>
      <c r="E43" s="347">
        <v>5988</v>
      </c>
      <c r="F43" s="268">
        <f t="shared" si="3"/>
        <v>5.10485933503836</v>
      </c>
      <c r="G43" s="268" t="str">
        <f t="shared" si="4"/>
        <v/>
      </c>
      <c r="H43" s="296" t="str">
        <f t="shared" si="2"/>
        <v>是</v>
      </c>
    </row>
    <row r="44" s="335" customFormat="1" ht="36" hidden="1" customHeight="1" spans="1:8">
      <c r="A44" s="241">
        <v>11013</v>
      </c>
      <c r="B44" s="369" t="s">
        <v>54</v>
      </c>
      <c r="C44" s="237"/>
      <c r="D44" s="237"/>
      <c r="E44" s="370"/>
      <c r="F44" s="270" t="str">
        <f t="shared" si="3"/>
        <v/>
      </c>
      <c r="G44" s="270" t="str">
        <f t="shared" si="4"/>
        <v/>
      </c>
      <c r="H44" s="296" t="str">
        <f t="shared" si="2"/>
        <v>否</v>
      </c>
    </row>
    <row r="45" s="335" customFormat="1" ht="36" hidden="1" customHeight="1" spans="1:8">
      <c r="A45" s="241"/>
      <c r="B45" s="369"/>
      <c r="C45" s="237"/>
      <c r="D45" s="237"/>
      <c r="E45" s="370"/>
      <c r="F45" s="270" t="str">
        <f t="shared" si="3"/>
        <v/>
      </c>
      <c r="G45" s="270" t="str">
        <f t="shared" si="4"/>
        <v/>
      </c>
      <c r="H45" s="296" t="s">
        <v>1085</v>
      </c>
    </row>
    <row r="46" ht="44.1" customHeight="1" spans="1:8">
      <c r="A46" s="371"/>
      <c r="B46" s="355" t="s">
        <v>55</v>
      </c>
      <c r="C46" s="235">
        <f>SUM(C32:C33,C36,C40:C44)</f>
        <v>2286965</v>
      </c>
      <c r="D46" s="235">
        <f t="shared" ref="D46:E46" si="5">SUM(D32:D33,D36,D40:D44)</f>
        <v>2697142</v>
      </c>
      <c r="E46" s="347">
        <f t="shared" si="5"/>
        <v>2425783</v>
      </c>
      <c r="F46" s="273">
        <f t="shared" si="3"/>
        <v>1.0606996609043</v>
      </c>
      <c r="G46" s="273">
        <f t="shared" si="4"/>
        <v>0.899390169297723</v>
      </c>
      <c r="H46" s="296" t="str">
        <f t="shared" si="2"/>
        <v>是</v>
      </c>
    </row>
  </sheetData>
  <autoFilter ref="A4:K46">
    <filterColumn colId="7">
      <customFilters>
        <customFilter operator="equal" val="是"/>
      </customFilters>
    </filterColumn>
  </autoFilter>
  <mergeCells count="7">
    <mergeCell ref="B1:G1"/>
    <mergeCell ref="D3:E3"/>
    <mergeCell ref="F3:G3"/>
    <mergeCell ref="A3:A4"/>
    <mergeCell ref="B3:B4"/>
    <mergeCell ref="C3:C4"/>
    <mergeCell ref="H3:H4"/>
  </mergeCells>
  <conditionalFormatting sqref="F2">
    <cfRule type="cellIs" dxfId="0" priority="5" stopIfTrue="1" operator="lessThanOrEqual">
      <formula>-1</formula>
    </cfRule>
  </conditionalFormatting>
  <conditionalFormatting sqref="B9">
    <cfRule type="expression" dxfId="2" priority="19" stopIfTrue="1">
      <formula>"len($A:$A)=3"</formula>
    </cfRule>
  </conditionalFormatting>
  <conditionalFormatting sqref="F9:G9">
    <cfRule type="cellIs" dxfId="1" priority="20" stopIfTrue="1" operator="lessThan">
      <formula>0</formula>
    </cfRule>
  </conditionalFormatting>
  <conditionalFormatting sqref="F32:G32">
    <cfRule type="cellIs" dxfId="1" priority="21" stopIfTrue="1" operator="lessThan">
      <formula>0</formula>
    </cfRule>
    <cfRule type="cellIs" dxfId="1" priority="22" stopIfTrue="1" operator="lessThan">
      <formula>0</formula>
    </cfRule>
  </conditionalFormatting>
  <conditionalFormatting sqref="A33:B33">
    <cfRule type="expression" dxfId="2" priority="11" stopIfTrue="1">
      <formula>"len($A:$A)=3"</formula>
    </cfRule>
  </conditionalFormatting>
  <conditionalFormatting sqref="A36:B36">
    <cfRule type="expression" dxfId="2" priority="10" stopIfTrue="1">
      <formula>"len($A:$A)=3"</formula>
    </cfRule>
  </conditionalFormatting>
  <conditionalFormatting sqref="B6:B7">
    <cfRule type="expression" dxfId="2" priority="16" stopIfTrue="1">
      <formula>"len($A:$A)=3"</formula>
    </cfRule>
  </conditionalFormatting>
  <conditionalFormatting sqref="B8:B9">
    <cfRule type="expression" dxfId="2" priority="17" stopIfTrue="1">
      <formula>"len($A:$A)=3"</formula>
    </cfRule>
  </conditionalFormatting>
  <conditionalFormatting sqref="B44:B45">
    <cfRule type="expression" dxfId="2" priority="23" stopIfTrue="1">
      <formula>"len($A:$A)=3"</formula>
    </cfRule>
  </conditionalFormatting>
  <conditionalFormatting sqref="A5:B31">
    <cfRule type="expression" dxfId="2" priority="12" stopIfTrue="1">
      <formula>"len($A:$A)=3"</formula>
    </cfRule>
  </conditionalFormatting>
  <conditionalFormatting sqref="B7 B10:B31 B5 B33:B38 B43:B45">
    <cfRule type="expression" dxfId="2" priority="25" stopIfTrue="1">
      <formula>"len($A:$A)=3"</formula>
    </cfRule>
  </conditionalFormatting>
  <conditionalFormatting sqref="F8:G9">
    <cfRule type="cellIs" dxfId="1" priority="18" stopIfTrue="1" operator="lessThan">
      <formula>0</formula>
    </cfRule>
  </conditionalFormatting>
  <conditionalFormatting sqref="F33:G35">
    <cfRule type="cellIs" dxfId="1" priority="26" stopIfTrue="1" operator="lessThan">
      <formula>0</formula>
    </cfRule>
    <cfRule type="cellIs" dxfId="0" priority="27" stopIfTrue="1" operator="greaterThan">
      <formula>5</formula>
    </cfRule>
  </conditionalFormatting>
  <conditionalFormatting sqref="A37:B38">
    <cfRule type="expression" dxfId="2" priority="9" stopIfTrue="1">
      <formula>"len($A:$A)=3"</formula>
    </cfRule>
  </conditionalFormatting>
  <conditionalFormatting sqref="A39:B40">
    <cfRule type="expression" dxfId="2" priority="8" stopIfTrue="1">
      <formula>"len($A:$A)=3"</formula>
    </cfRule>
  </conditionalFormatting>
  <conditionalFormatting sqref="A41:B42">
    <cfRule type="expression" dxfId="2" priority="7" stopIfTrue="1">
      <formula>"len($A:$A)=3"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2" fitToHeight="0" orientation="portrait"/>
  <headerFooter alignWithMargins="0">
    <oddFooter>&amp;C&amp;14-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M46"/>
  <sheetViews>
    <sheetView showZeros="0" topLeftCell="B1" workbookViewId="0">
      <selection activeCell="E11" sqref="E11"/>
    </sheetView>
  </sheetViews>
  <sheetFormatPr defaultColWidth="9" defaultRowHeight="14.25"/>
  <cols>
    <col min="1" max="1" width="7.5" style="198" hidden="1" customWidth="1"/>
    <col min="2" max="2" width="43.75" style="198" customWidth="1"/>
    <col min="3" max="4" width="16.625" style="198" customWidth="1"/>
    <col min="5" max="5" width="16.625" style="199" customWidth="1"/>
    <col min="6" max="7" width="16.625" style="198" customWidth="1"/>
    <col min="8" max="8" width="15.875" style="198" customWidth="1"/>
    <col min="9" max="9" width="16" style="198" customWidth="1"/>
    <col min="10" max="10" width="9.5" style="198" customWidth="1"/>
    <col min="11" max="11" width="8.375" style="198" customWidth="1"/>
    <col min="12" max="16384" width="9" style="198"/>
  </cols>
  <sheetData>
    <row r="1" ht="35.25" customHeight="1" spans="1:7">
      <c r="A1" s="16"/>
      <c r="B1" s="16" t="str">
        <f>YEAR([1]封面!$B$7)-1&amp;"年市级一般公共预算支出决算情况表"</f>
        <v>2018年市级一般公共预算支出决算情况表</v>
      </c>
      <c r="C1" s="16"/>
      <c r="D1" s="16"/>
      <c r="E1" s="17"/>
      <c r="F1" s="16"/>
      <c r="G1" s="16"/>
    </row>
    <row r="2" ht="18.95" customHeight="1" spans="1:7">
      <c r="A2" s="337"/>
      <c r="B2" s="18" t="s">
        <v>1089</v>
      </c>
      <c r="C2" s="20"/>
      <c r="D2" s="20"/>
      <c r="E2" s="338"/>
      <c r="F2" s="21" t="s">
        <v>7</v>
      </c>
      <c r="G2" s="98"/>
    </row>
    <row r="3" s="332" customFormat="1" ht="36" customHeight="1" spans="1:8">
      <c r="A3" s="23" t="s">
        <v>8</v>
      </c>
      <c r="B3" s="22" t="s">
        <v>9</v>
      </c>
      <c r="C3" s="23" t="str">
        <f>YEAR([1]封面!$B$7)-2&amp;"年决算数"</f>
        <v>2017年决算数</v>
      </c>
      <c r="D3" s="23" t="str">
        <f>YEAR([1]封面!$B$7)-1&amp;"年"</f>
        <v>2018年</v>
      </c>
      <c r="E3" s="24"/>
      <c r="F3" s="22" t="s">
        <v>10</v>
      </c>
      <c r="G3" s="22"/>
      <c r="H3" s="339" t="s">
        <v>11</v>
      </c>
    </row>
    <row r="4" s="332" customFormat="1" ht="36" customHeight="1" spans="1:8">
      <c r="A4" s="23"/>
      <c r="B4" s="22"/>
      <c r="C4" s="205"/>
      <c r="D4" s="205" t="s">
        <v>12</v>
      </c>
      <c r="E4" s="291" t="s">
        <v>1090</v>
      </c>
      <c r="F4" s="205" t="str">
        <f>"为"&amp;YEAR([1]封面!$B$7)-2&amp;"年决算数%"</f>
        <v>为2017年决算数%</v>
      </c>
      <c r="G4" s="205" t="str">
        <f>"完成"&amp;YEAR([1]封面!$B$7)-1&amp;"年预算的%"</f>
        <v>完成2018年预算的%</v>
      </c>
      <c r="H4" s="339"/>
    </row>
    <row r="5" ht="44.1" customHeight="1" spans="1:13">
      <c r="A5" s="264">
        <v>201</v>
      </c>
      <c r="B5" s="340" t="s">
        <v>57</v>
      </c>
      <c r="C5" s="341">
        <v>54308</v>
      </c>
      <c r="D5" s="341">
        <v>67062</v>
      </c>
      <c r="E5" s="342">
        <v>69936</v>
      </c>
      <c r="F5" s="284">
        <f t="shared" ref="F5:F46" si="0">IF(C5&lt;&gt;0,E5/C5,"")</f>
        <v>1.28776607497975</v>
      </c>
      <c r="G5" s="284">
        <f t="shared" ref="G5:G46" si="1">IF(D5&lt;&gt;0,E5/D5,"")</f>
        <v>1.0428558647222</v>
      </c>
      <c r="H5" s="296" t="str">
        <f>IF(B5&lt;&gt;"",IF(SUM(C5:E5)&lt;&gt;0,"是","否"),"是")</f>
        <v>是</v>
      </c>
      <c r="J5" s="356" t="s">
        <v>0</v>
      </c>
      <c r="K5" s="356"/>
      <c r="M5" s="357"/>
    </row>
    <row r="6" ht="44.1" customHeight="1" spans="1:13">
      <c r="A6" s="264">
        <v>202</v>
      </c>
      <c r="B6" s="343" t="s">
        <v>58</v>
      </c>
      <c r="C6" s="341"/>
      <c r="D6" s="341"/>
      <c r="E6" s="342"/>
      <c r="F6" s="284" t="str">
        <f t="shared" si="0"/>
        <v/>
      </c>
      <c r="G6" s="284" t="str">
        <f t="shared" si="1"/>
        <v/>
      </c>
      <c r="H6" s="296" t="s">
        <v>1091</v>
      </c>
      <c r="J6" s="356"/>
      <c r="K6" s="356"/>
      <c r="M6" s="357"/>
    </row>
    <row r="7" ht="44.1" customHeight="1" spans="1:13">
      <c r="A7" s="264">
        <v>203</v>
      </c>
      <c r="B7" s="343" t="s">
        <v>59</v>
      </c>
      <c r="C7" s="341">
        <v>1260</v>
      </c>
      <c r="D7" s="341">
        <v>1295</v>
      </c>
      <c r="E7" s="342">
        <v>1413</v>
      </c>
      <c r="F7" s="284">
        <f t="shared" si="0"/>
        <v>1.12142857142857</v>
      </c>
      <c r="G7" s="284">
        <f t="shared" si="1"/>
        <v>1.09111969111969</v>
      </c>
      <c r="H7" s="296" t="str">
        <f t="shared" ref="H7:H46" si="2">IF(B7&lt;&gt;"",IF(SUM(C7:E7)&lt;&gt;0,"是","否"),"是")</f>
        <v>是</v>
      </c>
      <c r="J7" s="356"/>
      <c r="K7" s="356"/>
      <c r="M7" s="357"/>
    </row>
    <row r="8" ht="44.1" customHeight="1" spans="1:13">
      <c r="A8" s="264">
        <v>204</v>
      </c>
      <c r="B8" s="343" t="s">
        <v>60</v>
      </c>
      <c r="C8" s="341">
        <v>22392</v>
      </c>
      <c r="D8" s="341">
        <v>23933</v>
      </c>
      <c r="E8" s="342">
        <f>25775-59</f>
        <v>25716</v>
      </c>
      <c r="F8" s="284">
        <f t="shared" si="0"/>
        <v>1.14844587352626</v>
      </c>
      <c r="G8" s="284">
        <f t="shared" si="1"/>
        <v>1.07449964484185</v>
      </c>
      <c r="H8" s="296" t="str">
        <f t="shared" si="2"/>
        <v>是</v>
      </c>
      <c r="J8" s="356"/>
      <c r="K8" s="356"/>
      <c r="M8" s="357"/>
    </row>
    <row r="9" ht="44.1" customHeight="1" spans="1:13">
      <c r="A9" s="264">
        <v>205</v>
      </c>
      <c r="B9" s="343" t="s">
        <v>61</v>
      </c>
      <c r="C9" s="341">
        <v>33898</v>
      </c>
      <c r="D9" s="341">
        <v>38537</v>
      </c>
      <c r="E9" s="342">
        <v>46069</v>
      </c>
      <c r="F9" s="284">
        <f t="shared" si="0"/>
        <v>1.35904773142958</v>
      </c>
      <c r="G9" s="284">
        <f t="shared" si="1"/>
        <v>1.19544852998417</v>
      </c>
      <c r="H9" s="296" t="str">
        <f t="shared" si="2"/>
        <v>是</v>
      </c>
      <c r="J9" s="356"/>
      <c r="K9" s="356"/>
      <c r="M9" s="357"/>
    </row>
    <row r="10" ht="44.1" customHeight="1" spans="1:13">
      <c r="A10" s="264">
        <v>206</v>
      </c>
      <c r="B10" s="343" t="s">
        <v>62</v>
      </c>
      <c r="C10" s="341">
        <v>2578</v>
      </c>
      <c r="D10" s="341">
        <v>2914</v>
      </c>
      <c r="E10" s="342">
        <v>3110</v>
      </c>
      <c r="F10" s="284">
        <f t="shared" si="0"/>
        <v>1.20636152055857</v>
      </c>
      <c r="G10" s="284">
        <f t="shared" si="1"/>
        <v>1.06726149622512</v>
      </c>
      <c r="H10" s="296" t="str">
        <f t="shared" si="2"/>
        <v>是</v>
      </c>
      <c r="J10" s="356"/>
      <c r="K10" s="356"/>
      <c r="M10" s="357"/>
    </row>
    <row r="11" ht="44.1" customHeight="1" spans="1:13">
      <c r="A11" s="264">
        <v>207</v>
      </c>
      <c r="B11" s="343" t="s">
        <v>63</v>
      </c>
      <c r="C11" s="341">
        <v>11259</v>
      </c>
      <c r="D11" s="341">
        <v>12188</v>
      </c>
      <c r="E11" s="342">
        <v>8545</v>
      </c>
      <c r="F11" s="284">
        <f t="shared" si="0"/>
        <v>0.758948396838085</v>
      </c>
      <c r="G11" s="284">
        <f t="shared" si="1"/>
        <v>0.701099442074171</v>
      </c>
      <c r="H11" s="296" t="str">
        <f t="shared" si="2"/>
        <v>是</v>
      </c>
      <c r="J11" s="356"/>
      <c r="K11" s="356"/>
      <c r="M11" s="357"/>
    </row>
    <row r="12" ht="44.1" customHeight="1" spans="1:13">
      <c r="A12" s="264">
        <v>208</v>
      </c>
      <c r="B12" s="343" t="s">
        <v>64</v>
      </c>
      <c r="C12" s="341">
        <v>22008</v>
      </c>
      <c r="D12" s="341">
        <v>25483</v>
      </c>
      <c r="E12" s="342">
        <v>31651</v>
      </c>
      <c r="F12" s="284">
        <f t="shared" si="0"/>
        <v>1.43815885132679</v>
      </c>
      <c r="G12" s="284">
        <f t="shared" si="1"/>
        <v>1.24204371541812</v>
      </c>
      <c r="H12" s="296" t="str">
        <f t="shared" si="2"/>
        <v>是</v>
      </c>
      <c r="J12" s="356"/>
      <c r="K12" s="356"/>
      <c r="M12" s="357"/>
    </row>
    <row r="13" ht="44.1" customHeight="1" spans="1:13">
      <c r="A13" s="264">
        <v>210</v>
      </c>
      <c r="B13" s="343" t="s">
        <v>65</v>
      </c>
      <c r="C13" s="341">
        <v>118626</v>
      </c>
      <c r="D13" s="341">
        <v>131855</v>
      </c>
      <c r="E13" s="342">
        <v>123047</v>
      </c>
      <c r="F13" s="284">
        <f t="shared" si="0"/>
        <v>1.03726838972906</v>
      </c>
      <c r="G13" s="284">
        <f t="shared" si="1"/>
        <v>0.933199347768382</v>
      </c>
      <c r="H13" s="296" t="str">
        <f t="shared" si="2"/>
        <v>是</v>
      </c>
      <c r="J13" s="356"/>
      <c r="K13" s="356"/>
      <c r="M13" s="357"/>
    </row>
    <row r="14" ht="44.1" customHeight="1" spans="1:13">
      <c r="A14" s="264">
        <v>211</v>
      </c>
      <c r="B14" s="343" t="s">
        <v>66</v>
      </c>
      <c r="C14" s="341">
        <v>2126</v>
      </c>
      <c r="D14" s="341">
        <v>2525</v>
      </c>
      <c r="E14" s="342">
        <v>1556</v>
      </c>
      <c r="F14" s="284">
        <f t="shared" si="0"/>
        <v>0.731890874882408</v>
      </c>
      <c r="G14" s="284">
        <f t="shared" si="1"/>
        <v>0.616237623762376</v>
      </c>
      <c r="H14" s="296" t="str">
        <f t="shared" si="2"/>
        <v>是</v>
      </c>
      <c r="J14" s="356"/>
      <c r="K14" s="356"/>
      <c r="M14" s="357"/>
    </row>
    <row r="15" ht="44.1" customHeight="1" spans="1:13">
      <c r="A15" s="264">
        <v>212</v>
      </c>
      <c r="B15" s="343" t="s">
        <v>67</v>
      </c>
      <c r="C15" s="341">
        <v>53339</v>
      </c>
      <c r="D15" s="341">
        <v>109657</v>
      </c>
      <c r="E15" s="342">
        <v>89619</v>
      </c>
      <c r="F15" s="284">
        <f t="shared" si="0"/>
        <v>1.68017773111607</v>
      </c>
      <c r="G15" s="284">
        <f t="shared" si="1"/>
        <v>0.817266567569786</v>
      </c>
      <c r="H15" s="296" t="str">
        <f t="shared" si="2"/>
        <v>是</v>
      </c>
      <c r="J15" s="356"/>
      <c r="K15" s="356"/>
      <c r="M15" s="357"/>
    </row>
    <row r="16" ht="44.1" customHeight="1" spans="1:13">
      <c r="A16" s="264">
        <v>213</v>
      </c>
      <c r="B16" s="343" t="s">
        <v>68</v>
      </c>
      <c r="C16" s="341">
        <v>14849</v>
      </c>
      <c r="D16" s="341">
        <v>17344</v>
      </c>
      <c r="E16" s="342">
        <v>17786</v>
      </c>
      <c r="F16" s="284">
        <f t="shared" si="0"/>
        <v>1.19779109704357</v>
      </c>
      <c r="G16" s="284">
        <f t="shared" si="1"/>
        <v>1.02548431734317</v>
      </c>
      <c r="H16" s="296" t="str">
        <f t="shared" si="2"/>
        <v>是</v>
      </c>
      <c r="J16" s="356"/>
      <c r="K16" s="356"/>
      <c r="M16" s="357"/>
    </row>
    <row r="17" ht="44.1" customHeight="1" spans="1:13">
      <c r="A17" s="264">
        <v>214</v>
      </c>
      <c r="B17" s="343" t="s">
        <v>69</v>
      </c>
      <c r="C17" s="341">
        <v>52786</v>
      </c>
      <c r="D17" s="341">
        <v>11271</v>
      </c>
      <c r="E17" s="342">
        <v>23496</v>
      </c>
      <c r="F17" s="284">
        <f t="shared" si="0"/>
        <v>0.44511802371841</v>
      </c>
      <c r="G17" s="284">
        <f t="shared" si="1"/>
        <v>2.08464200159702</v>
      </c>
      <c r="H17" s="296" t="str">
        <f t="shared" si="2"/>
        <v>是</v>
      </c>
      <c r="J17" s="356"/>
      <c r="K17" s="356"/>
      <c r="M17" s="357"/>
    </row>
    <row r="18" ht="44.1" customHeight="1" spans="1:13">
      <c r="A18" s="264">
        <v>215</v>
      </c>
      <c r="B18" s="343" t="s">
        <v>70</v>
      </c>
      <c r="C18" s="341">
        <v>6242</v>
      </c>
      <c r="D18" s="341">
        <v>7406</v>
      </c>
      <c r="E18" s="342">
        <v>5302</v>
      </c>
      <c r="F18" s="284">
        <f t="shared" si="0"/>
        <v>0.849407241268824</v>
      </c>
      <c r="G18" s="284">
        <f t="shared" si="1"/>
        <v>0.715906022144207</v>
      </c>
      <c r="H18" s="296" t="str">
        <f t="shared" si="2"/>
        <v>是</v>
      </c>
      <c r="J18" s="356"/>
      <c r="K18" s="356"/>
      <c r="M18" s="357"/>
    </row>
    <row r="19" ht="44.1" customHeight="1" spans="1:13">
      <c r="A19" s="264">
        <v>216</v>
      </c>
      <c r="B19" s="343" t="s">
        <v>71</v>
      </c>
      <c r="C19" s="341">
        <v>11537</v>
      </c>
      <c r="D19" s="341">
        <v>2059</v>
      </c>
      <c r="E19" s="342">
        <v>1956</v>
      </c>
      <c r="F19" s="284">
        <f t="shared" si="0"/>
        <v>0.169541475253532</v>
      </c>
      <c r="G19" s="284">
        <f t="shared" si="1"/>
        <v>0.949975716367168</v>
      </c>
      <c r="H19" s="296" t="str">
        <f t="shared" si="2"/>
        <v>是</v>
      </c>
      <c r="J19" s="356"/>
      <c r="K19" s="356"/>
      <c r="M19" s="357"/>
    </row>
    <row r="20" ht="44.1" customHeight="1" spans="1:13">
      <c r="A20" s="264">
        <v>217</v>
      </c>
      <c r="B20" s="343" t="s">
        <v>72</v>
      </c>
      <c r="C20" s="341">
        <v>119</v>
      </c>
      <c r="D20" s="341">
        <v>120</v>
      </c>
      <c r="E20" s="342">
        <v>106</v>
      </c>
      <c r="F20" s="284">
        <f t="shared" si="0"/>
        <v>0.890756302521008</v>
      </c>
      <c r="G20" s="284">
        <f t="shared" si="1"/>
        <v>0.883333333333333</v>
      </c>
      <c r="H20" s="296" t="str">
        <f t="shared" si="2"/>
        <v>是</v>
      </c>
      <c r="J20" s="356"/>
      <c r="K20" s="356"/>
      <c r="M20" s="357"/>
    </row>
    <row r="21" ht="44.1" customHeight="1" spans="1:13">
      <c r="A21" s="264">
        <v>219</v>
      </c>
      <c r="B21" s="343" t="s">
        <v>73</v>
      </c>
      <c r="C21" s="341"/>
      <c r="D21" s="341"/>
      <c r="E21" s="342"/>
      <c r="F21" s="284" t="str">
        <f t="shared" si="0"/>
        <v/>
      </c>
      <c r="G21" s="284" t="str">
        <f t="shared" si="1"/>
        <v/>
      </c>
      <c r="H21" s="296" t="s">
        <v>1091</v>
      </c>
      <c r="J21" s="356"/>
      <c r="K21" s="356"/>
      <c r="M21" s="357"/>
    </row>
    <row r="22" ht="44.1" customHeight="1" spans="1:13">
      <c r="A22" s="264">
        <v>220</v>
      </c>
      <c r="B22" s="343" t="s">
        <v>74</v>
      </c>
      <c r="C22" s="341">
        <v>16102</v>
      </c>
      <c r="D22" s="341">
        <v>3621</v>
      </c>
      <c r="E22" s="342">
        <v>4756</v>
      </c>
      <c r="F22" s="284">
        <f t="shared" si="0"/>
        <v>0.295367035150913</v>
      </c>
      <c r="G22" s="284">
        <f t="shared" si="1"/>
        <v>1.31344932339133</v>
      </c>
      <c r="H22" s="296" t="str">
        <f t="shared" si="2"/>
        <v>是</v>
      </c>
      <c r="J22" s="356"/>
      <c r="K22" s="356"/>
      <c r="M22" s="357"/>
    </row>
    <row r="23" ht="44.1" customHeight="1" spans="1:13">
      <c r="A23" s="264">
        <v>221</v>
      </c>
      <c r="B23" s="343" t="s">
        <v>75</v>
      </c>
      <c r="C23" s="341">
        <v>7762</v>
      </c>
      <c r="D23" s="341">
        <v>8700</v>
      </c>
      <c r="E23" s="342">
        <v>8575</v>
      </c>
      <c r="F23" s="284">
        <f t="shared" si="0"/>
        <v>1.10474104612213</v>
      </c>
      <c r="G23" s="284">
        <f t="shared" si="1"/>
        <v>0.985632183908046</v>
      </c>
      <c r="H23" s="296" t="str">
        <f t="shared" si="2"/>
        <v>是</v>
      </c>
      <c r="J23" s="356"/>
      <c r="K23" s="356"/>
      <c r="M23" s="357"/>
    </row>
    <row r="24" ht="44.1" customHeight="1" spans="1:13">
      <c r="A24" s="264">
        <v>222</v>
      </c>
      <c r="B24" s="343" t="s">
        <v>76</v>
      </c>
      <c r="C24" s="341">
        <v>1617</v>
      </c>
      <c r="D24" s="341">
        <v>1715</v>
      </c>
      <c r="E24" s="342">
        <v>1585</v>
      </c>
      <c r="F24" s="284">
        <f t="shared" si="0"/>
        <v>0.980210265924552</v>
      </c>
      <c r="G24" s="284">
        <f t="shared" si="1"/>
        <v>0.924198250728863</v>
      </c>
      <c r="H24" s="296" t="str">
        <f t="shared" si="2"/>
        <v>是</v>
      </c>
      <c r="J24" s="356"/>
      <c r="K24" s="356"/>
      <c r="M24" s="357"/>
    </row>
    <row r="25" ht="44.1" customHeight="1" spans="1:13">
      <c r="A25" s="264">
        <v>227</v>
      </c>
      <c r="B25" s="343" t="s">
        <v>77</v>
      </c>
      <c r="C25" s="341"/>
      <c r="D25" s="341">
        <v>5007</v>
      </c>
      <c r="E25" s="342"/>
      <c r="F25" s="284" t="str">
        <f t="shared" si="0"/>
        <v/>
      </c>
      <c r="G25" s="284">
        <f t="shared" si="1"/>
        <v>0</v>
      </c>
      <c r="H25" s="296" t="str">
        <f t="shared" si="2"/>
        <v>是</v>
      </c>
      <c r="J25" s="356"/>
      <c r="K25" s="356"/>
      <c r="M25" s="357"/>
    </row>
    <row r="26" ht="44.1" customHeight="1" spans="1:13">
      <c r="A26" s="264">
        <v>232</v>
      </c>
      <c r="B26" s="343" t="s">
        <v>78</v>
      </c>
      <c r="C26" s="341">
        <v>3282</v>
      </c>
      <c r="D26" s="341">
        <v>7580</v>
      </c>
      <c r="E26" s="342">
        <v>3103</v>
      </c>
      <c r="F26" s="284">
        <f t="shared" si="0"/>
        <v>0.945460085313833</v>
      </c>
      <c r="G26" s="284">
        <f t="shared" si="1"/>
        <v>0.409366754617414</v>
      </c>
      <c r="H26" s="296" t="str">
        <f t="shared" si="2"/>
        <v>是</v>
      </c>
      <c r="I26" s="200"/>
      <c r="J26" s="356"/>
      <c r="K26" s="356"/>
      <c r="M26" s="357"/>
    </row>
    <row r="27" ht="44.1" customHeight="1" spans="1:13">
      <c r="A27" s="264">
        <v>233</v>
      </c>
      <c r="B27" s="343" t="s">
        <v>79</v>
      </c>
      <c r="C27" s="341">
        <v>100</v>
      </c>
      <c r="D27" s="341">
        <v>200</v>
      </c>
      <c r="E27" s="342">
        <v>127</v>
      </c>
      <c r="F27" s="284">
        <f t="shared" si="0"/>
        <v>1.27</v>
      </c>
      <c r="G27" s="284">
        <f t="shared" si="1"/>
        <v>0.635</v>
      </c>
      <c r="H27" s="296" t="str">
        <f t="shared" si="2"/>
        <v>是</v>
      </c>
      <c r="J27" s="356"/>
      <c r="K27" s="356"/>
      <c r="M27" s="357"/>
    </row>
    <row r="28" ht="44.1" customHeight="1" spans="1:13">
      <c r="A28" s="264">
        <v>229</v>
      </c>
      <c r="B28" s="343" t="s">
        <v>80</v>
      </c>
      <c r="C28" s="341">
        <v>1325</v>
      </c>
      <c r="D28" s="341">
        <v>528</v>
      </c>
      <c r="E28" s="342">
        <v>590</v>
      </c>
      <c r="F28" s="284">
        <f t="shared" si="0"/>
        <v>0.445283018867925</v>
      </c>
      <c r="G28" s="284">
        <f t="shared" si="1"/>
        <v>1.11742424242424</v>
      </c>
      <c r="H28" s="296" t="str">
        <f t="shared" si="2"/>
        <v>是</v>
      </c>
      <c r="J28" s="356"/>
      <c r="K28" s="356"/>
      <c r="M28" s="357"/>
    </row>
    <row r="29" s="333" customFormat="1" ht="36" customHeight="1" spans="1:13">
      <c r="A29" s="264"/>
      <c r="B29" s="343" t="s">
        <v>81</v>
      </c>
      <c r="C29" s="341"/>
      <c r="D29" s="341"/>
      <c r="E29" s="344"/>
      <c r="F29" s="284" t="str">
        <f t="shared" si="0"/>
        <v/>
      </c>
      <c r="G29" s="284" t="str">
        <f t="shared" si="1"/>
        <v/>
      </c>
      <c r="H29" s="296" t="str">
        <f t="shared" si="2"/>
        <v>否</v>
      </c>
      <c r="I29" s="198"/>
      <c r="J29" s="356"/>
      <c r="K29" s="356"/>
      <c r="M29" s="357"/>
    </row>
    <row r="30" s="333" customFormat="1" ht="36" customHeight="1" spans="1:13">
      <c r="A30" s="264"/>
      <c r="B30" s="343"/>
      <c r="C30" s="341"/>
      <c r="D30" s="341"/>
      <c r="E30" s="341"/>
      <c r="F30" s="284" t="str">
        <f t="shared" si="0"/>
        <v/>
      </c>
      <c r="G30" s="284" t="str">
        <f t="shared" si="1"/>
        <v/>
      </c>
      <c r="H30" s="296" t="s">
        <v>1085</v>
      </c>
      <c r="I30" s="198"/>
      <c r="J30" s="356"/>
      <c r="K30" s="356"/>
      <c r="M30" s="357"/>
    </row>
    <row r="31" s="333" customFormat="1" ht="36" customHeight="1" spans="1:13">
      <c r="A31" s="264"/>
      <c r="B31" s="343"/>
      <c r="C31" s="341"/>
      <c r="D31" s="341"/>
      <c r="E31" s="341"/>
      <c r="F31" s="284" t="str">
        <f t="shared" si="0"/>
        <v/>
      </c>
      <c r="G31" s="284" t="str">
        <f t="shared" si="1"/>
        <v/>
      </c>
      <c r="H31" s="296" t="s">
        <v>1085</v>
      </c>
      <c r="I31" s="198"/>
      <c r="J31" s="356"/>
      <c r="K31" s="356"/>
      <c r="M31" s="357"/>
    </row>
    <row r="32" s="334" customFormat="1" ht="44.1" customHeight="1" spans="1:11">
      <c r="A32" s="345"/>
      <c r="B32" s="346" t="s">
        <v>1092</v>
      </c>
      <c r="C32" s="235">
        <f t="shared" ref="C32:E32" si="3">SUM(C5:C28)</f>
        <v>437515</v>
      </c>
      <c r="D32" s="58">
        <f t="shared" si="3"/>
        <v>481000</v>
      </c>
      <c r="E32" s="59">
        <f t="shared" si="3"/>
        <v>468044</v>
      </c>
      <c r="F32" s="273">
        <f t="shared" si="0"/>
        <v>1.06977817903386</v>
      </c>
      <c r="G32" s="273">
        <f t="shared" si="1"/>
        <v>0.973064449064449</v>
      </c>
      <c r="H32" s="296" t="str">
        <f t="shared" si="2"/>
        <v>是</v>
      </c>
      <c r="I32" s="358"/>
      <c r="J32" s="359"/>
      <c r="K32" s="360"/>
    </row>
    <row r="33" ht="44.1" customHeight="1" spans="1:8">
      <c r="A33" s="272">
        <v>228</v>
      </c>
      <c r="B33" s="245" t="s">
        <v>83</v>
      </c>
      <c r="C33" s="235">
        <f t="shared" ref="C33:E33" si="4">SUM(C34)</f>
        <v>35190</v>
      </c>
      <c r="D33" s="235">
        <f t="shared" si="4"/>
        <v>106000</v>
      </c>
      <c r="E33" s="347">
        <f t="shared" si="4"/>
        <v>105918</v>
      </c>
      <c r="F33" s="268">
        <f t="shared" si="0"/>
        <v>3.00988917306053</v>
      </c>
      <c r="G33" s="268">
        <f t="shared" si="1"/>
        <v>0.99922641509434</v>
      </c>
      <c r="H33" s="296" t="str">
        <f t="shared" si="2"/>
        <v>是</v>
      </c>
    </row>
    <row r="34" ht="44.1" customHeight="1" spans="1:8">
      <c r="A34" s="264"/>
      <c r="B34" s="262" t="s">
        <v>84</v>
      </c>
      <c r="C34" s="237">
        <v>35190</v>
      </c>
      <c r="D34" s="237">
        <v>106000</v>
      </c>
      <c r="E34" s="259">
        <v>105918</v>
      </c>
      <c r="F34" s="270">
        <f t="shared" si="0"/>
        <v>3.00988917306053</v>
      </c>
      <c r="G34" s="270">
        <f t="shared" si="1"/>
        <v>0.99922641509434</v>
      </c>
      <c r="H34" s="296" t="str">
        <f t="shared" si="2"/>
        <v>是</v>
      </c>
    </row>
    <row r="35" ht="44.1" customHeight="1" spans="1:8">
      <c r="A35" s="272">
        <v>2301101</v>
      </c>
      <c r="B35" s="348" t="s">
        <v>1093</v>
      </c>
      <c r="C35" s="235">
        <f t="shared" ref="C35:E35" si="5">SUM(C36:C37)</f>
        <v>228300</v>
      </c>
      <c r="D35" s="235">
        <f t="shared" si="5"/>
        <v>220000</v>
      </c>
      <c r="E35" s="347">
        <f t="shared" si="5"/>
        <v>256282</v>
      </c>
      <c r="F35" s="268">
        <f t="shared" si="0"/>
        <v>1.12256679807271</v>
      </c>
      <c r="G35" s="268">
        <f t="shared" si="1"/>
        <v>1.16491818181818</v>
      </c>
      <c r="H35" s="296" t="str">
        <f t="shared" si="2"/>
        <v>是</v>
      </c>
    </row>
    <row r="36" ht="44.1" customHeight="1" spans="1:8">
      <c r="A36" s="264"/>
      <c r="B36" s="349" t="s">
        <v>1094</v>
      </c>
      <c r="C36" s="237">
        <v>79490</v>
      </c>
      <c r="D36" s="237"/>
      <c r="E36" s="350">
        <v>41700</v>
      </c>
      <c r="F36" s="270">
        <f t="shared" si="0"/>
        <v>0.52459428858976</v>
      </c>
      <c r="G36" s="270" t="str">
        <f t="shared" si="1"/>
        <v/>
      </c>
      <c r="H36" s="296" t="str">
        <f t="shared" si="2"/>
        <v>是</v>
      </c>
    </row>
    <row r="37" ht="44.1" customHeight="1" spans="1:8">
      <c r="A37" s="264"/>
      <c r="B37" s="349" t="s">
        <v>1095</v>
      </c>
      <c r="C37" s="237">
        <v>148810</v>
      </c>
      <c r="D37" s="237">
        <v>220000</v>
      </c>
      <c r="E37" s="350">
        <v>214582</v>
      </c>
      <c r="F37" s="270">
        <f t="shared" si="0"/>
        <v>1.44198642564344</v>
      </c>
      <c r="G37" s="270">
        <f t="shared" si="1"/>
        <v>0.975372727272727</v>
      </c>
      <c r="H37" s="296" t="str">
        <f t="shared" si="2"/>
        <v>是</v>
      </c>
    </row>
    <row r="38" ht="44.1" customHeight="1" spans="1:8">
      <c r="A38" s="351">
        <v>23006</v>
      </c>
      <c r="B38" s="245" t="s">
        <v>1096</v>
      </c>
      <c r="C38" s="235">
        <f t="shared" ref="C38:E38" si="6">SUM(C39:C41)</f>
        <v>1540084</v>
      </c>
      <c r="D38" s="235">
        <f t="shared" si="6"/>
        <v>1851342</v>
      </c>
      <c r="E38" s="347">
        <f t="shared" si="6"/>
        <v>1545424</v>
      </c>
      <c r="F38" s="268">
        <f t="shared" si="0"/>
        <v>1.00346734333971</v>
      </c>
      <c r="G38" s="268">
        <f t="shared" si="1"/>
        <v>0.834758785788903</v>
      </c>
      <c r="H38" s="296" t="str">
        <f t="shared" si="2"/>
        <v>是</v>
      </c>
    </row>
    <row r="39" ht="44.1" customHeight="1" spans="1:8">
      <c r="A39" s="264">
        <v>23008</v>
      </c>
      <c r="B39" s="262" t="s">
        <v>1097</v>
      </c>
      <c r="C39" s="237">
        <v>24079</v>
      </c>
      <c r="D39" s="237">
        <v>24079</v>
      </c>
      <c r="E39" s="259">
        <v>34264</v>
      </c>
      <c r="F39" s="270">
        <f t="shared" si="0"/>
        <v>1.42298268200507</v>
      </c>
      <c r="G39" s="270">
        <f t="shared" si="1"/>
        <v>1.42298268200507</v>
      </c>
      <c r="H39" s="296" t="str">
        <f t="shared" si="2"/>
        <v>是</v>
      </c>
    </row>
    <row r="40" ht="44.1" customHeight="1" spans="1:8">
      <c r="A40" s="264">
        <v>23009</v>
      </c>
      <c r="B40" s="262" t="s">
        <v>1098</v>
      </c>
      <c r="C40" s="237">
        <v>724062</v>
      </c>
      <c r="D40" s="237">
        <v>889473</v>
      </c>
      <c r="E40" s="259">
        <v>792216</v>
      </c>
      <c r="F40" s="270">
        <f t="shared" si="0"/>
        <v>1.09412729849101</v>
      </c>
      <c r="G40" s="270">
        <f t="shared" si="1"/>
        <v>0.890657726541446</v>
      </c>
      <c r="H40" s="296" t="str">
        <f t="shared" si="2"/>
        <v>是</v>
      </c>
    </row>
    <row r="41" ht="44.1" customHeight="1" spans="1:8">
      <c r="A41" s="241">
        <v>23015</v>
      </c>
      <c r="B41" s="262" t="s">
        <v>1099</v>
      </c>
      <c r="C41" s="237">
        <v>791943</v>
      </c>
      <c r="D41" s="237">
        <v>937790</v>
      </c>
      <c r="E41" s="259">
        <v>718944</v>
      </c>
      <c r="F41" s="270">
        <f t="shared" si="0"/>
        <v>0.907822911497418</v>
      </c>
      <c r="G41" s="270">
        <f t="shared" si="1"/>
        <v>0.766636453790294</v>
      </c>
      <c r="H41" s="296" t="str">
        <f t="shared" si="2"/>
        <v>是</v>
      </c>
    </row>
    <row r="42" s="194" customFormat="1" ht="44.1" customHeight="1" spans="1:9">
      <c r="A42" s="241"/>
      <c r="B42" s="352" t="s">
        <v>86</v>
      </c>
      <c r="C42" s="58">
        <v>38698</v>
      </c>
      <c r="D42" s="58">
        <v>38800</v>
      </c>
      <c r="E42" s="59">
        <v>43281</v>
      </c>
      <c r="F42" s="268">
        <f t="shared" si="0"/>
        <v>1.11842989301773</v>
      </c>
      <c r="G42" s="268">
        <f t="shared" si="1"/>
        <v>1.11548969072165</v>
      </c>
      <c r="H42" s="296" t="str">
        <f t="shared" si="2"/>
        <v>是</v>
      </c>
      <c r="I42" s="361"/>
    </row>
    <row r="43" s="335" customFormat="1" ht="36" customHeight="1" spans="1:8">
      <c r="A43" s="264"/>
      <c r="B43" s="353" t="s">
        <v>87</v>
      </c>
      <c r="C43" s="237"/>
      <c r="D43" s="237"/>
      <c r="E43" s="237"/>
      <c r="F43" s="284" t="str">
        <f t="shared" si="0"/>
        <v/>
      </c>
      <c r="G43" s="284" t="str">
        <f t="shared" si="1"/>
        <v/>
      </c>
      <c r="H43" s="296" t="str">
        <f t="shared" si="2"/>
        <v>否</v>
      </c>
    </row>
    <row r="44" s="336" customFormat="1" ht="44.1" customHeight="1" spans="1:8">
      <c r="A44" s="264"/>
      <c r="B44" s="352" t="s">
        <v>88</v>
      </c>
      <c r="C44" s="235">
        <v>342</v>
      </c>
      <c r="D44" s="235"/>
      <c r="E44" s="347">
        <v>4126</v>
      </c>
      <c r="F44" s="273">
        <f t="shared" si="0"/>
        <v>12.0643274853801</v>
      </c>
      <c r="G44" s="273" t="str">
        <f t="shared" si="1"/>
        <v/>
      </c>
      <c r="H44" s="296" t="str">
        <f t="shared" si="2"/>
        <v>是</v>
      </c>
    </row>
    <row r="45" s="336" customFormat="1" ht="44.1" customHeight="1" spans="1:8">
      <c r="A45" s="264"/>
      <c r="B45" s="354" t="s">
        <v>89</v>
      </c>
      <c r="C45" s="235">
        <v>6836</v>
      </c>
      <c r="D45" s="235"/>
      <c r="E45" s="347">
        <v>2708</v>
      </c>
      <c r="F45" s="273">
        <f t="shared" si="0"/>
        <v>0.396138092451726</v>
      </c>
      <c r="G45" s="273" t="str">
        <f t="shared" si="1"/>
        <v/>
      </c>
      <c r="H45" s="296" t="str">
        <f t="shared" si="2"/>
        <v>是</v>
      </c>
    </row>
    <row r="46" ht="44.1" customHeight="1" spans="1:8">
      <c r="A46" s="345"/>
      <c r="B46" s="355" t="s">
        <v>90</v>
      </c>
      <c r="C46" s="235">
        <f>SUM(C32:C33,C35,C38,C42:C45)</f>
        <v>2286965</v>
      </c>
      <c r="D46" s="235">
        <f>SUM(D32:D33,D35,D38,D42:D45)</f>
        <v>2697142</v>
      </c>
      <c r="E46" s="347">
        <f>SUM(E32:E33,E35,E38,E42:E45)</f>
        <v>2425783</v>
      </c>
      <c r="F46" s="273">
        <f t="shared" si="0"/>
        <v>1.0606996609043</v>
      </c>
      <c r="G46" s="273">
        <f t="shared" si="1"/>
        <v>0.899390169297723</v>
      </c>
      <c r="H46" s="296" t="str">
        <f t="shared" si="2"/>
        <v>是</v>
      </c>
    </row>
  </sheetData>
  <autoFilter ref="A4:M46"/>
  <mergeCells count="7">
    <mergeCell ref="B1:G1"/>
    <mergeCell ref="D3:E3"/>
    <mergeCell ref="F3:G3"/>
    <mergeCell ref="A3:A4"/>
    <mergeCell ref="B3:B4"/>
    <mergeCell ref="C3:C4"/>
    <mergeCell ref="H3:H4"/>
  </mergeCells>
  <conditionalFormatting sqref="F32:G32">
    <cfRule type="cellIs" dxfId="1" priority="9" stopIfTrue="1" operator="lessThan">
      <formula>0</formula>
    </cfRule>
    <cfRule type="cellIs" dxfId="1" priority="10" stopIfTrue="1" operator="lessThan">
      <formula>0</formula>
    </cfRule>
  </conditionalFormatting>
  <conditionalFormatting sqref="F38:G38">
    <cfRule type="cellIs" dxfId="1" priority="7" stopIfTrue="1" operator="lessThan">
      <formula>0</formula>
    </cfRule>
    <cfRule type="cellIs" dxfId="0" priority="8" stopIfTrue="1" operator="greaterThan">
      <formula>5</formula>
    </cfRule>
  </conditionalFormatting>
  <conditionalFormatting sqref="F41:G41">
    <cfRule type="cellIs" dxfId="0" priority="6" stopIfTrue="1" operator="lessThanOrEqual">
      <formula>-1</formula>
    </cfRule>
  </conditionalFormatting>
  <conditionalFormatting sqref="F2 F33:G37 F46:G46 F42:G42">
    <cfRule type="cellIs" dxfId="0" priority="5" stopIfTrue="1" operator="lessThanOrEqual">
      <formula>-1</formula>
    </cfRule>
  </conditionalFormatting>
  <conditionalFormatting sqref="F33:G33 F43:G45">
    <cfRule type="cellIs" dxfId="1" priority="3" stopIfTrue="1" operator="lessThan">
      <formula>0</formula>
    </cfRule>
    <cfRule type="cellIs" dxfId="0" priority="4" stopIfTrue="1" operator="greaterThan">
      <formula>5</formula>
    </cfRule>
  </conditionalFormatting>
  <conditionalFormatting sqref="F38:G40">
    <cfRule type="cellIs" dxfId="0" priority="2" stopIfTrue="1" operator="lessThanOrEqual">
      <formula>-1</formula>
    </cfRule>
  </conditionalFormatting>
  <conditionalFormatting sqref="A41:B42 B45">
    <cfRule type="expression" dxfId="2" priority="1" stopIfTrue="1">
      <formula>"len($A:$A)=3"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2" fitToHeight="0" orientation="portrait"/>
  <headerFooter alignWithMargins="0">
    <oddFooter>&amp;C&amp;14-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92D050"/>
    <pageSetUpPr fitToPage="1"/>
  </sheetPr>
  <dimension ref="A1:J1315"/>
  <sheetViews>
    <sheetView showZeros="0" topLeftCell="B1" workbookViewId="0">
      <selection activeCell="F11" sqref="F11"/>
    </sheetView>
  </sheetViews>
  <sheetFormatPr defaultColWidth="9" defaultRowHeight="13.5"/>
  <cols>
    <col min="1" max="1" width="10.75" hidden="1" customWidth="1"/>
    <col min="2" max="2" width="44.625" style="286" customWidth="1"/>
    <col min="3" max="4" width="16.625" style="286" customWidth="1"/>
    <col min="5" max="5" width="16.625" style="287" customWidth="1"/>
    <col min="6" max="7" width="14.625" style="286" customWidth="1"/>
    <col min="8" max="8" width="3.375" style="286" customWidth="1"/>
    <col min="9" max="32" width="9" style="286" customWidth="1"/>
    <col min="33" max="16320" width="44.625" style="286" customWidth="1"/>
    <col min="16321" max="16333" width="9" style="286" customWidth="1"/>
    <col min="16334" max="16352" width="9" style="286"/>
    <col min="16353" max="16384" width="44.625" style="286"/>
  </cols>
  <sheetData>
    <row r="1" ht="35.1" customHeight="1" spans="1:8">
      <c r="A1" s="288"/>
      <c r="B1" s="16" t="str">
        <f>YEAR(封面!$B$7)-1&amp;"年市级一般公共预算支出决算明细情况表"</f>
        <v>2018年市级一般公共预算支出决算明细情况表</v>
      </c>
      <c r="C1" s="16"/>
      <c r="D1" s="16"/>
      <c r="E1" s="17"/>
      <c r="F1" s="16"/>
      <c r="G1" s="16"/>
      <c r="H1" s="198"/>
    </row>
    <row r="2" ht="20.1" customHeight="1" spans="1:8">
      <c r="A2" s="19"/>
      <c r="B2" s="18" t="s">
        <v>1100</v>
      </c>
      <c r="C2" s="98"/>
      <c r="D2" s="98"/>
      <c r="F2" s="289" t="s">
        <v>7</v>
      </c>
      <c r="G2" s="98"/>
      <c r="H2" s="290"/>
    </row>
    <row r="3" ht="36" customHeight="1" spans="1:9">
      <c r="A3" s="205" t="s">
        <v>8</v>
      </c>
      <c r="B3" s="22" t="s">
        <v>9</v>
      </c>
      <c r="C3" s="23" t="str">
        <f>YEAR(封面!$B$7)-2&amp;"年决算数"</f>
        <v>2017年决算数</v>
      </c>
      <c r="D3" s="23" t="str">
        <f>YEAR(封面!$B$7)-1&amp;"年"</f>
        <v>2018年</v>
      </c>
      <c r="E3" s="24"/>
      <c r="F3" s="22" t="s">
        <v>10</v>
      </c>
      <c r="G3" s="22"/>
      <c r="H3" s="207" t="s">
        <v>11</v>
      </c>
      <c r="I3" s="207" t="s">
        <v>92</v>
      </c>
    </row>
    <row r="4" ht="36" customHeight="1" spans="1:9">
      <c r="A4" s="206"/>
      <c r="B4" s="22"/>
      <c r="C4" s="205"/>
      <c r="D4" s="205" t="s">
        <v>12</v>
      </c>
      <c r="E4" s="291" t="s">
        <v>13</v>
      </c>
      <c r="F4" s="205" t="str">
        <f>"为"&amp;YEAR(封面!$B$7)-2&amp;"年决算数%"</f>
        <v>为2017年决算数%</v>
      </c>
      <c r="G4" s="205" t="str">
        <f>"完成"&amp;YEAR(封面!$B$7)-1&amp;"年预算的%"</f>
        <v>完成2018年预算的%</v>
      </c>
      <c r="H4" s="207"/>
      <c r="I4" s="207"/>
    </row>
    <row r="5" ht="36" customHeight="1" spans="1:10">
      <c r="A5" s="292">
        <v>201</v>
      </c>
      <c r="B5" s="293" t="s">
        <v>57</v>
      </c>
      <c r="C5" s="294">
        <f>SUM(C6,C18,C27,C39,C51,C62,C73,C85,C94,C104,C119,C128,C139,C151,C161,C174,C181,C188,C197,C203,C210,C218,C225,C231,C237,C243,C249,C255)</f>
        <v>54308</v>
      </c>
      <c r="D5" s="294">
        <f>SUM(D6,D18,D27,D39,D51,D62,D73,D85,D94,D104,D119,D128,D139,D151,D161,D174,D181,D188,D197,D203,D210,D218,D225,D231,D237,D243,D249,D255)</f>
        <v>67062</v>
      </c>
      <c r="E5" s="294">
        <f>SUM(E6,E18,E27,E39,E51,E62,E73,E85,E94,E104,E119,E128,E139,E151,E161,E174,E181,E188,E197,E203,E210,E218,E225,E231,E237,E243,E249,E255)</f>
        <v>69936</v>
      </c>
      <c r="F5" s="295">
        <f t="shared" ref="F5:F68" si="0">IF(C5&lt;&gt;0,E5/C5,"")</f>
        <v>1.28776607497975</v>
      </c>
      <c r="G5" s="295">
        <f t="shared" ref="G5:G68" si="1">IF(D5&lt;&gt;0,E5/D5,"")</f>
        <v>1.0428558647222</v>
      </c>
      <c r="H5" s="296" t="str">
        <f t="shared" ref="H5:H68" si="2">IF(B5&lt;&gt;"",IF(SUM(C5:E5,J5)&lt;&gt;0,"是","否"),"是")</f>
        <v>是</v>
      </c>
      <c r="I5" s="301" t="str">
        <f t="shared" ref="I5:I68" si="3">IF(LEN(A5)&lt;=5,"是","否")</f>
        <v>是</v>
      </c>
      <c r="J5" s="286">
        <v>1</v>
      </c>
    </row>
    <row r="6" ht="36" customHeight="1" spans="1:9">
      <c r="A6" s="292">
        <v>20101</v>
      </c>
      <c r="B6" s="293" t="s">
        <v>94</v>
      </c>
      <c r="C6" s="294">
        <f>SUM(C7:C17)</f>
        <v>1905</v>
      </c>
      <c r="D6" s="294">
        <f>SUM(D7:D17)</f>
        <v>2165</v>
      </c>
      <c r="E6" s="294">
        <f>SUM(E7:E17)</f>
        <v>1932</v>
      </c>
      <c r="F6" s="295">
        <f t="shared" si="0"/>
        <v>1.01417322834646</v>
      </c>
      <c r="G6" s="295">
        <f t="shared" si="1"/>
        <v>0.892378752886836</v>
      </c>
      <c r="H6" s="296" t="str">
        <f t="shared" si="2"/>
        <v>是</v>
      </c>
      <c r="I6" s="301" t="str">
        <f t="shared" si="3"/>
        <v>是</v>
      </c>
    </row>
    <row r="7" ht="36" customHeight="1" spans="1:9">
      <c r="A7" s="297">
        <v>2010101</v>
      </c>
      <c r="B7" s="298" t="s">
        <v>95</v>
      </c>
      <c r="C7" s="299">
        <v>1108</v>
      </c>
      <c r="D7" s="299">
        <v>1330</v>
      </c>
      <c r="E7" s="300">
        <v>1354</v>
      </c>
      <c r="F7" s="271">
        <f t="shared" si="0"/>
        <v>1.22202166064982</v>
      </c>
      <c r="G7" s="271">
        <f t="shared" si="1"/>
        <v>1.01804511278195</v>
      </c>
      <c r="H7" s="296" t="str">
        <f t="shared" si="2"/>
        <v>是</v>
      </c>
      <c r="I7" s="301" t="str">
        <f t="shared" si="3"/>
        <v>否</v>
      </c>
    </row>
    <row r="8" ht="36" customHeight="1" spans="1:9">
      <c r="A8" s="297">
        <v>2010102</v>
      </c>
      <c r="B8" s="298" t="s">
        <v>96</v>
      </c>
      <c r="C8" s="299">
        <v>320</v>
      </c>
      <c r="D8" s="299">
        <v>378</v>
      </c>
      <c r="E8" s="300">
        <v>326</v>
      </c>
      <c r="F8" s="271">
        <f t="shared" si="0"/>
        <v>1.01875</v>
      </c>
      <c r="G8" s="271">
        <f t="shared" si="1"/>
        <v>0.862433862433862</v>
      </c>
      <c r="H8" s="296" t="str">
        <f t="shared" si="2"/>
        <v>是</v>
      </c>
      <c r="I8" s="301" t="str">
        <f t="shared" si="3"/>
        <v>否</v>
      </c>
    </row>
    <row r="9" ht="36" hidden="1" customHeight="1" spans="1:9">
      <c r="A9" s="297">
        <v>2010103</v>
      </c>
      <c r="B9" s="298" t="s">
        <v>97</v>
      </c>
      <c r="C9" s="299">
        <v>0</v>
      </c>
      <c r="D9" s="299"/>
      <c r="E9" s="299">
        <v>0</v>
      </c>
      <c r="F9" s="271" t="str">
        <f t="shared" si="0"/>
        <v/>
      </c>
      <c r="G9" s="271" t="str">
        <f t="shared" si="1"/>
        <v/>
      </c>
      <c r="H9" s="296" t="str">
        <f t="shared" si="2"/>
        <v>否</v>
      </c>
      <c r="I9" s="301" t="str">
        <f t="shared" si="3"/>
        <v>否</v>
      </c>
    </row>
    <row r="10" ht="36" customHeight="1" spans="1:9">
      <c r="A10" s="297">
        <v>2010104</v>
      </c>
      <c r="B10" s="298" t="s">
        <v>98</v>
      </c>
      <c r="C10" s="299">
        <v>345</v>
      </c>
      <c r="D10" s="299">
        <v>345</v>
      </c>
      <c r="E10" s="300">
        <v>222</v>
      </c>
      <c r="F10" s="271">
        <f t="shared" si="0"/>
        <v>0.643478260869565</v>
      </c>
      <c r="G10" s="271">
        <f t="shared" si="1"/>
        <v>0.643478260869565</v>
      </c>
      <c r="H10" s="296" t="str">
        <f t="shared" si="2"/>
        <v>是</v>
      </c>
      <c r="I10" s="301" t="str">
        <f t="shared" si="3"/>
        <v>否</v>
      </c>
    </row>
    <row r="11" ht="36" customHeight="1" spans="1:9">
      <c r="A11" s="297">
        <v>2010105</v>
      </c>
      <c r="B11" s="298" t="s">
        <v>99</v>
      </c>
      <c r="C11" s="299">
        <v>42</v>
      </c>
      <c r="D11" s="299">
        <v>42</v>
      </c>
      <c r="E11" s="300">
        <v>0</v>
      </c>
      <c r="F11" s="271">
        <f t="shared" si="0"/>
        <v>0</v>
      </c>
      <c r="G11" s="271">
        <f t="shared" si="1"/>
        <v>0</v>
      </c>
      <c r="H11" s="296" t="str">
        <f t="shared" si="2"/>
        <v>是</v>
      </c>
      <c r="I11" s="301" t="str">
        <f t="shared" si="3"/>
        <v>否</v>
      </c>
    </row>
    <row r="12" ht="36" customHeight="1" spans="1:9">
      <c r="A12" s="297">
        <v>2010106</v>
      </c>
      <c r="B12" s="298" t="s">
        <v>100</v>
      </c>
      <c r="C12" s="299">
        <v>10</v>
      </c>
      <c r="D12" s="299">
        <v>10</v>
      </c>
      <c r="E12" s="300">
        <v>20</v>
      </c>
      <c r="F12" s="271">
        <f t="shared" si="0"/>
        <v>2</v>
      </c>
      <c r="G12" s="271">
        <f t="shared" si="1"/>
        <v>2</v>
      </c>
      <c r="H12" s="296" t="str">
        <f t="shared" si="2"/>
        <v>是</v>
      </c>
      <c r="I12" s="301" t="str">
        <f t="shared" si="3"/>
        <v>否</v>
      </c>
    </row>
    <row r="13" ht="36" hidden="1" customHeight="1" spans="1:9">
      <c r="A13" s="297">
        <v>2010107</v>
      </c>
      <c r="B13" s="298" t="s">
        <v>101</v>
      </c>
      <c r="C13" s="299">
        <v>0</v>
      </c>
      <c r="D13" s="299"/>
      <c r="E13" s="299">
        <v>0</v>
      </c>
      <c r="F13" s="271" t="str">
        <f t="shared" si="0"/>
        <v/>
      </c>
      <c r="G13" s="271" t="str">
        <f t="shared" si="1"/>
        <v/>
      </c>
      <c r="H13" s="296" t="str">
        <f t="shared" si="2"/>
        <v>否</v>
      </c>
      <c r="I13" s="301" t="str">
        <f t="shared" si="3"/>
        <v>否</v>
      </c>
    </row>
    <row r="14" ht="36" customHeight="1" spans="1:9">
      <c r="A14" s="297">
        <v>2010108</v>
      </c>
      <c r="B14" s="298" t="s">
        <v>102</v>
      </c>
      <c r="C14" s="299">
        <v>60</v>
      </c>
      <c r="D14" s="299">
        <v>60</v>
      </c>
      <c r="E14" s="300">
        <v>0</v>
      </c>
      <c r="F14" s="271">
        <f t="shared" si="0"/>
        <v>0</v>
      </c>
      <c r="G14" s="271">
        <f t="shared" si="1"/>
        <v>0</v>
      </c>
      <c r="H14" s="296" t="str">
        <f t="shared" si="2"/>
        <v>是</v>
      </c>
      <c r="I14" s="301" t="str">
        <f t="shared" si="3"/>
        <v>否</v>
      </c>
    </row>
    <row r="15" ht="36" hidden="1" customHeight="1" spans="1:9">
      <c r="A15" s="297">
        <v>2010109</v>
      </c>
      <c r="B15" s="298" t="s">
        <v>103</v>
      </c>
      <c r="C15" s="299">
        <v>0</v>
      </c>
      <c r="D15" s="299"/>
      <c r="E15" s="299">
        <v>0</v>
      </c>
      <c r="F15" s="271" t="str">
        <f t="shared" si="0"/>
        <v/>
      </c>
      <c r="G15" s="271" t="str">
        <f t="shared" si="1"/>
        <v/>
      </c>
      <c r="H15" s="296" t="str">
        <f t="shared" si="2"/>
        <v>否</v>
      </c>
      <c r="I15" s="301" t="str">
        <f t="shared" si="3"/>
        <v>否</v>
      </c>
    </row>
    <row r="16" ht="36" hidden="1" customHeight="1" spans="1:9">
      <c r="A16" s="297">
        <v>2010150</v>
      </c>
      <c r="B16" s="298" t="s">
        <v>104</v>
      </c>
      <c r="C16" s="299">
        <v>0</v>
      </c>
      <c r="D16" s="299"/>
      <c r="E16" s="299">
        <v>0</v>
      </c>
      <c r="F16" s="271" t="str">
        <f t="shared" si="0"/>
        <v/>
      </c>
      <c r="G16" s="271" t="str">
        <f t="shared" si="1"/>
        <v/>
      </c>
      <c r="H16" s="296" t="str">
        <f t="shared" si="2"/>
        <v>否</v>
      </c>
      <c r="I16" s="301" t="str">
        <f t="shared" si="3"/>
        <v>否</v>
      </c>
    </row>
    <row r="17" ht="36" customHeight="1" spans="1:9">
      <c r="A17" s="297">
        <v>2010199</v>
      </c>
      <c r="B17" s="298" t="s">
        <v>105</v>
      </c>
      <c r="C17" s="299">
        <v>20</v>
      </c>
      <c r="D17" s="299"/>
      <c r="E17" s="300">
        <v>10</v>
      </c>
      <c r="F17" s="271">
        <f t="shared" si="0"/>
        <v>0.5</v>
      </c>
      <c r="G17" s="271" t="str">
        <f t="shared" si="1"/>
        <v/>
      </c>
      <c r="H17" s="296" t="str">
        <f t="shared" si="2"/>
        <v>是</v>
      </c>
      <c r="I17" s="301" t="str">
        <f t="shared" si="3"/>
        <v>否</v>
      </c>
    </row>
    <row r="18" ht="36" customHeight="1" spans="1:9">
      <c r="A18" s="292">
        <v>20102</v>
      </c>
      <c r="B18" s="293" t="s">
        <v>106</v>
      </c>
      <c r="C18" s="294">
        <f>SUM(C19:C26)</f>
        <v>1622</v>
      </c>
      <c r="D18" s="294">
        <f>SUM(D19:D26)</f>
        <v>1850</v>
      </c>
      <c r="E18" s="294">
        <f>SUM(E19:E26)</f>
        <v>1605</v>
      </c>
      <c r="F18" s="295">
        <f t="shared" si="0"/>
        <v>0.989519112207152</v>
      </c>
      <c r="G18" s="295">
        <f t="shared" si="1"/>
        <v>0.867567567567568</v>
      </c>
      <c r="H18" s="296" t="str">
        <f t="shared" si="2"/>
        <v>是</v>
      </c>
      <c r="I18" s="301" t="str">
        <f t="shared" si="3"/>
        <v>是</v>
      </c>
    </row>
    <row r="19" ht="36" customHeight="1" spans="1:9">
      <c r="A19" s="297">
        <v>2010201</v>
      </c>
      <c r="B19" s="298" t="s">
        <v>95</v>
      </c>
      <c r="C19" s="299">
        <v>1025</v>
      </c>
      <c r="D19" s="299">
        <v>1230</v>
      </c>
      <c r="E19" s="300">
        <v>1179</v>
      </c>
      <c r="F19" s="271">
        <f t="shared" si="0"/>
        <v>1.15024390243902</v>
      </c>
      <c r="G19" s="271">
        <f t="shared" si="1"/>
        <v>0.958536585365854</v>
      </c>
      <c r="H19" s="296" t="str">
        <f t="shared" si="2"/>
        <v>是</v>
      </c>
      <c r="I19" s="301" t="str">
        <f t="shared" si="3"/>
        <v>否</v>
      </c>
    </row>
    <row r="20" ht="36" customHeight="1" spans="1:9">
      <c r="A20" s="297">
        <v>2010202</v>
      </c>
      <c r="B20" s="298" t="s">
        <v>96</v>
      </c>
      <c r="C20" s="299">
        <v>295</v>
      </c>
      <c r="D20" s="299">
        <v>348</v>
      </c>
      <c r="E20" s="300">
        <v>134</v>
      </c>
      <c r="F20" s="271">
        <f t="shared" si="0"/>
        <v>0.454237288135593</v>
      </c>
      <c r="G20" s="271">
        <f t="shared" si="1"/>
        <v>0.385057471264368</v>
      </c>
      <c r="H20" s="296" t="str">
        <f t="shared" si="2"/>
        <v>是</v>
      </c>
      <c r="I20" s="301" t="str">
        <f t="shared" si="3"/>
        <v>否</v>
      </c>
    </row>
    <row r="21" ht="36" hidden="1" customHeight="1" spans="1:9">
      <c r="A21" s="297">
        <v>2010203</v>
      </c>
      <c r="B21" s="298" t="s">
        <v>97</v>
      </c>
      <c r="C21" s="299">
        <v>0</v>
      </c>
      <c r="D21" s="299"/>
      <c r="E21" s="299">
        <v>0</v>
      </c>
      <c r="F21" s="271" t="str">
        <f t="shared" si="0"/>
        <v/>
      </c>
      <c r="G21" s="271" t="str">
        <f t="shared" si="1"/>
        <v/>
      </c>
      <c r="H21" s="296" t="str">
        <f t="shared" si="2"/>
        <v>否</v>
      </c>
      <c r="I21" s="301" t="str">
        <f t="shared" si="3"/>
        <v>否</v>
      </c>
    </row>
    <row r="22" ht="36" customHeight="1" spans="1:9">
      <c r="A22" s="297">
        <v>2010204</v>
      </c>
      <c r="B22" s="298" t="s">
        <v>107</v>
      </c>
      <c r="C22" s="299">
        <v>180</v>
      </c>
      <c r="D22" s="299">
        <v>180</v>
      </c>
      <c r="E22" s="300">
        <v>204</v>
      </c>
      <c r="F22" s="271">
        <f t="shared" si="0"/>
        <v>1.13333333333333</v>
      </c>
      <c r="G22" s="271">
        <f t="shared" si="1"/>
        <v>1.13333333333333</v>
      </c>
      <c r="H22" s="296" t="str">
        <f t="shared" si="2"/>
        <v>是</v>
      </c>
      <c r="I22" s="301" t="str">
        <f t="shared" si="3"/>
        <v>否</v>
      </c>
    </row>
    <row r="23" ht="36" customHeight="1" spans="1:9">
      <c r="A23" s="297">
        <v>2010205</v>
      </c>
      <c r="B23" s="298" t="s">
        <v>108</v>
      </c>
      <c r="C23" s="299">
        <v>62</v>
      </c>
      <c r="D23" s="299">
        <v>62</v>
      </c>
      <c r="E23" s="300">
        <v>31</v>
      </c>
      <c r="F23" s="271">
        <f t="shared" si="0"/>
        <v>0.5</v>
      </c>
      <c r="G23" s="271">
        <f t="shared" si="1"/>
        <v>0.5</v>
      </c>
      <c r="H23" s="296" t="str">
        <f t="shared" si="2"/>
        <v>是</v>
      </c>
      <c r="I23" s="301" t="str">
        <f t="shared" si="3"/>
        <v>否</v>
      </c>
    </row>
    <row r="24" ht="36" customHeight="1" spans="1:9">
      <c r="A24" s="297">
        <v>2010206</v>
      </c>
      <c r="B24" s="298" t="s">
        <v>109</v>
      </c>
      <c r="C24" s="299">
        <v>30</v>
      </c>
      <c r="D24" s="299">
        <v>30</v>
      </c>
      <c r="E24" s="300">
        <v>15</v>
      </c>
      <c r="F24" s="271">
        <f t="shared" si="0"/>
        <v>0.5</v>
      </c>
      <c r="G24" s="271">
        <f t="shared" si="1"/>
        <v>0.5</v>
      </c>
      <c r="H24" s="296" t="str">
        <f t="shared" si="2"/>
        <v>是</v>
      </c>
      <c r="I24" s="301" t="str">
        <f t="shared" si="3"/>
        <v>否</v>
      </c>
    </row>
    <row r="25" ht="36" hidden="1" customHeight="1" spans="1:9">
      <c r="A25" s="297">
        <v>2010250</v>
      </c>
      <c r="B25" s="298" t="s">
        <v>104</v>
      </c>
      <c r="C25" s="299">
        <v>0</v>
      </c>
      <c r="D25" s="299"/>
      <c r="E25" s="299">
        <v>0</v>
      </c>
      <c r="F25" s="271" t="str">
        <f t="shared" si="0"/>
        <v/>
      </c>
      <c r="G25" s="271" t="str">
        <f t="shared" si="1"/>
        <v/>
      </c>
      <c r="H25" s="296" t="str">
        <f t="shared" si="2"/>
        <v>否</v>
      </c>
      <c r="I25" s="301" t="str">
        <f t="shared" si="3"/>
        <v>否</v>
      </c>
    </row>
    <row r="26" ht="36" customHeight="1" spans="1:9">
      <c r="A26" s="297">
        <v>2010299</v>
      </c>
      <c r="B26" s="298" t="s">
        <v>110</v>
      </c>
      <c r="C26" s="299">
        <v>30</v>
      </c>
      <c r="D26" s="299"/>
      <c r="E26" s="300">
        <v>42</v>
      </c>
      <c r="F26" s="271">
        <f t="shared" si="0"/>
        <v>1.4</v>
      </c>
      <c r="G26" s="271" t="str">
        <f t="shared" si="1"/>
        <v/>
      </c>
      <c r="H26" s="296" t="str">
        <f t="shared" si="2"/>
        <v>是</v>
      </c>
      <c r="I26" s="301" t="str">
        <f t="shared" si="3"/>
        <v>否</v>
      </c>
    </row>
    <row r="27" ht="36" customHeight="1" spans="1:9">
      <c r="A27" s="292">
        <v>20103</v>
      </c>
      <c r="B27" s="293" t="s">
        <v>111</v>
      </c>
      <c r="C27" s="294">
        <f>SUM(C28:C38)</f>
        <v>9021</v>
      </c>
      <c r="D27" s="294">
        <f>SUM(D28:D38)</f>
        <v>10245</v>
      </c>
      <c r="E27" s="294">
        <f>SUM(E28:E38)</f>
        <v>10260</v>
      </c>
      <c r="F27" s="295">
        <f t="shared" si="0"/>
        <v>1.13734619221816</v>
      </c>
      <c r="G27" s="295">
        <f t="shared" si="1"/>
        <v>1.00146412884334</v>
      </c>
      <c r="H27" s="296" t="str">
        <f t="shared" si="2"/>
        <v>是</v>
      </c>
      <c r="I27" s="301" t="str">
        <f t="shared" si="3"/>
        <v>是</v>
      </c>
    </row>
    <row r="28" ht="36" customHeight="1" spans="1:9">
      <c r="A28" s="297">
        <v>2010301</v>
      </c>
      <c r="B28" s="298" t="s">
        <v>95</v>
      </c>
      <c r="C28" s="299">
        <v>3818</v>
      </c>
      <c r="D28" s="299">
        <v>4582</v>
      </c>
      <c r="E28" s="300">
        <v>4570</v>
      </c>
      <c r="F28" s="271">
        <f t="shared" si="0"/>
        <v>1.19696176008381</v>
      </c>
      <c r="G28" s="271">
        <f t="shared" si="1"/>
        <v>0.997381056307289</v>
      </c>
      <c r="H28" s="296" t="str">
        <f t="shared" si="2"/>
        <v>是</v>
      </c>
      <c r="I28" s="301" t="str">
        <f t="shared" si="3"/>
        <v>否</v>
      </c>
    </row>
    <row r="29" ht="36" customHeight="1" spans="1:9">
      <c r="A29" s="297">
        <v>2010302</v>
      </c>
      <c r="B29" s="298" t="s">
        <v>96</v>
      </c>
      <c r="C29" s="299">
        <v>2353</v>
      </c>
      <c r="D29" s="299">
        <v>2781</v>
      </c>
      <c r="E29" s="300">
        <v>4186</v>
      </c>
      <c r="F29" s="271">
        <f t="shared" si="0"/>
        <v>1.77900552486188</v>
      </c>
      <c r="G29" s="271">
        <f t="shared" si="1"/>
        <v>1.50521395181589</v>
      </c>
      <c r="H29" s="296" t="str">
        <f t="shared" si="2"/>
        <v>是</v>
      </c>
      <c r="I29" s="301" t="str">
        <f t="shared" si="3"/>
        <v>否</v>
      </c>
    </row>
    <row r="30" ht="36" customHeight="1" spans="1:9">
      <c r="A30" s="297">
        <v>2010303</v>
      </c>
      <c r="B30" s="298" t="s">
        <v>97</v>
      </c>
      <c r="C30" s="299">
        <v>10</v>
      </c>
      <c r="D30" s="299">
        <v>10</v>
      </c>
      <c r="E30" s="300">
        <v>20</v>
      </c>
      <c r="F30" s="271">
        <f t="shared" si="0"/>
        <v>2</v>
      </c>
      <c r="G30" s="271">
        <f t="shared" si="1"/>
        <v>2</v>
      </c>
      <c r="H30" s="296" t="str">
        <f t="shared" si="2"/>
        <v>是</v>
      </c>
      <c r="I30" s="301" t="str">
        <f t="shared" si="3"/>
        <v>否</v>
      </c>
    </row>
    <row r="31" ht="36" customHeight="1" spans="1:9">
      <c r="A31" s="297">
        <v>2010304</v>
      </c>
      <c r="B31" s="298" t="s">
        <v>112</v>
      </c>
      <c r="C31" s="299">
        <v>115</v>
      </c>
      <c r="D31" s="299">
        <v>115</v>
      </c>
      <c r="E31" s="300">
        <v>0</v>
      </c>
      <c r="F31" s="271">
        <f t="shared" si="0"/>
        <v>0</v>
      </c>
      <c r="G31" s="271">
        <f t="shared" si="1"/>
        <v>0</v>
      </c>
      <c r="H31" s="296" t="str">
        <f t="shared" si="2"/>
        <v>是</v>
      </c>
      <c r="I31" s="301" t="str">
        <f t="shared" si="3"/>
        <v>否</v>
      </c>
    </row>
    <row r="32" ht="36" customHeight="1" spans="1:9">
      <c r="A32" s="297">
        <v>2010305</v>
      </c>
      <c r="B32" s="298" t="s">
        <v>113</v>
      </c>
      <c r="C32" s="299">
        <v>50</v>
      </c>
      <c r="D32" s="299">
        <v>50</v>
      </c>
      <c r="E32" s="300">
        <v>73</v>
      </c>
      <c r="F32" s="271">
        <f t="shared" si="0"/>
        <v>1.46</v>
      </c>
      <c r="G32" s="271">
        <f t="shared" si="1"/>
        <v>1.46</v>
      </c>
      <c r="H32" s="296" t="str">
        <f t="shared" si="2"/>
        <v>是</v>
      </c>
      <c r="I32" s="301" t="str">
        <f t="shared" si="3"/>
        <v>否</v>
      </c>
    </row>
    <row r="33" ht="36" hidden="1" customHeight="1" spans="1:9">
      <c r="A33" s="297">
        <v>2010306</v>
      </c>
      <c r="B33" s="298" t="s">
        <v>114</v>
      </c>
      <c r="C33" s="299">
        <v>0</v>
      </c>
      <c r="D33" s="299"/>
      <c r="E33" s="299">
        <v>0</v>
      </c>
      <c r="F33" s="271" t="str">
        <f t="shared" si="0"/>
        <v/>
      </c>
      <c r="G33" s="271" t="str">
        <f t="shared" si="1"/>
        <v/>
      </c>
      <c r="H33" s="296" t="str">
        <f t="shared" si="2"/>
        <v>否</v>
      </c>
      <c r="I33" s="301" t="str">
        <f t="shared" si="3"/>
        <v>否</v>
      </c>
    </row>
    <row r="34" ht="36" customHeight="1" spans="1:9">
      <c r="A34" s="297">
        <v>2010307</v>
      </c>
      <c r="B34" s="298" t="s">
        <v>115</v>
      </c>
      <c r="C34" s="299">
        <v>105</v>
      </c>
      <c r="D34" s="299">
        <v>105</v>
      </c>
      <c r="E34" s="300">
        <v>18</v>
      </c>
      <c r="F34" s="271">
        <f t="shared" si="0"/>
        <v>0.171428571428571</v>
      </c>
      <c r="G34" s="271">
        <f t="shared" si="1"/>
        <v>0.171428571428571</v>
      </c>
      <c r="H34" s="296" t="str">
        <f t="shared" si="2"/>
        <v>是</v>
      </c>
      <c r="I34" s="301" t="str">
        <f t="shared" si="3"/>
        <v>否</v>
      </c>
    </row>
    <row r="35" ht="36" customHeight="1" spans="1:9">
      <c r="A35" s="297">
        <v>2010308</v>
      </c>
      <c r="B35" s="298" t="s">
        <v>116</v>
      </c>
      <c r="C35" s="299">
        <v>55</v>
      </c>
      <c r="D35" s="299">
        <v>55</v>
      </c>
      <c r="E35" s="300">
        <v>27</v>
      </c>
      <c r="F35" s="271">
        <f t="shared" si="0"/>
        <v>0.490909090909091</v>
      </c>
      <c r="G35" s="271">
        <f t="shared" si="1"/>
        <v>0.490909090909091</v>
      </c>
      <c r="H35" s="296" t="str">
        <f t="shared" si="2"/>
        <v>是</v>
      </c>
      <c r="I35" s="301" t="str">
        <f t="shared" si="3"/>
        <v>否</v>
      </c>
    </row>
    <row r="36" ht="36" hidden="1" customHeight="1" spans="1:9">
      <c r="A36" s="297">
        <v>2010309</v>
      </c>
      <c r="B36" s="298" t="s">
        <v>117</v>
      </c>
      <c r="C36" s="299">
        <v>0</v>
      </c>
      <c r="D36" s="299"/>
      <c r="E36" s="299">
        <v>0</v>
      </c>
      <c r="F36" s="271" t="str">
        <f t="shared" si="0"/>
        <v/>
      </c>
      <c r="G36" s="271" t="str">
        <f t="shared" si="1"/>
        <v/>
      </c>
      <c r="H36" s="296" t="str">
        <f t="shared" si="2"/>
        <v>否</v>
      </c>
      <c r="I36" s="301" t="str">
        <f t="shared" si="3"/>
        <v>否</v>
      </c>
    </row>
    <row r="37" ht="36" customHeight="1" spans="1:9">
      <c r="A37" s="297">
        <v>2010350</v>
      </c>
      <c r="B37" s="298" t="s">
        <v>104</v>
      </c>
      <c r="C37" s="299">
        <v>478</v>
      </c>
      <c r="D37" s="299">
        <v>547</v>
      </c>
      <c r="E37" s="300">
        <v>510</v>
      </c>
      <c r="F37" s="271">
        <f t="shared" si="0"/>
        <v>1.06694560669456</v>
      </c>
      <c r="G37" s="271">
        <f t="shared" si="1"/>
        <v>0.93235831809872</v>
      </c>
      <c r="H37" s="296" t="str">
        <f t="shared" si="2"/>
        <v>是</v>
      </c>
      <c r="I37" s="301" t="str">
        <f t="shared" si="3"/>
        <v>否</v>
      </c>
    </row>
    <row r="38" ht="36" customHeight="1" spans="1:9">
      <c r="A38" s="297">
        <v>2010399</v>
      </c>
      <c r="B38" s="298" t="s">
        <v>118</v>
      </c>
      <c r="C38" s="299">
        <v>2037</v>
      </c>
      <c r="D38" s="299">
        <v>2000</v>
      </c>
      <c r="E38" s="300">
        <v>856</v>
      </c>
      <c r="F38" s="271">
        <f t="shared" si="0"/>
        <v>0.420225822287678</v>
      </c>
      <c r="G38" s="271">
        <f t="shared" si="1"/>
        <v>0.428</v>
      </c>
      <c r="H38" s="296" t="str">
        <f t="shared" si="2"/>
        <v>是</v>
      </c>
      <c r="I38" s="301"/>
    </row>
    <row r="39" ht="36" customHeight="1" spans="1:9">
      <c r="A39" s="292">
        <v>20104</v>
      </c>
      <c r="B39" s="293" t="s">
        <v>119</v>
      </c>
      <c r="C39" s="294">
        <f>SUM(C40:C50)</f>
        <v>2162</v>
      </c>
      <c r="D39" s="294">
        <f>SUM(D40:D50)</f>
        <v>2523</v>
      </c>
      <c r="E39" s="294">
        <f>SUM(E40:E50)</f>
        <v>7841</v>
      </c>
      <c r="F39" s="295">
        <f t="shared" si="0"/>
        <v>3.62673450508788</v>
      </c>
      <c r="G39" s="295">
        <f t="shared" si="1"/>
        <v>3.10780816488308</v>
      </c>
      <c r="H39" s="296" t="str">
        <f t="shared" si="2"/>
        <v>是</v>
      </c>
      <c r="I39" s="301" t="str">
        <f t="shared" si="3"/>
        <v>是</v>
      </c>
    </row>
    <row r="40" ht="36" customHeight="1" spans="1:9">
      <c r="A40" s="297">
        <v>2010401</v>
      </c>
      <c r="B40" s="298" t="s">
        <v>95</v>
      </c>
      <c r="C40" s="299">
        <v>1518</v>
      </c>
      <c r="D40" s="299">
        <v>1822</v>
      </c>
      <c r="E40" s="300">
        <v>1841</v>
      </c>
      <c r="F40" s="271">
        <f t="shared" si="0"/>
        <v>1.21277997364954</v>
      </c>
      <c r="G40" s="271">
        <f t="shared" si="1"/>
        <v>1.01042810098793</v>
      </c>
      <c r="H40" s="296" t="str">
        <f t="shared" si="2"/>
        <v>是</v>
      </c>
      <c r="I40" s="301" t="str">
        <f t="shared" si="3"/>
        <v>否</v>
      </c>
    </row>
    <row r="41" ht="36" customHeight="1" spans="1:9">
      <c r="A41" s="297">
        <v>2010402</v>
      </c>
      <c r="B41" s="298" t="s">
        <v>96</v>
      </c>
      <c r="C41" s="299">
        <v>594</v>
      </c>
      <c r="D41" s="299">
        <v>701</v>
      </c>
      <c r="E41" s="300">
        <v>3040</v>
      </c>
      <c r="F41" s="271">
        <f t="shared" si="0"/>
        <v>5.11784511784512</v>
      </c>
      <c r="G41" s="271">
        <f t="shared" si="1"/>
        <v>4.33666191155492</v>
      </c>
      <c r="H41" s="296" t="str">
        <f t="shared" si="2"/>
        <v>是</v>
      </c>
      <c r="I41" s="301" t="str">
        <f t="shared" si="3"/>
        <v>否</v>
      </c>
    </row>
    <row r="42" ht="36" hidden="1" customHeight="1" spans="1:9">
      <c r="A42" s="297">
        <v>2010403</v>
      </c>
      <c r="B42" s="298" t="s">
        <v>97</v>
      </c>
      <c r="C42" s="299">
        <v>0</v>
      </c>
      <c r="D42" s="299"/>
      <c r="E42" s="299">
        <v>0</v>
      </c>
      <c r="F42" s="271" t="str">
        <f t="shared" si="0"/>
        <v/>
      </c>
      <c r="G42" s="271" t="str">
        <f t="shared" si="1"/>
        <v/>
      </c>
      <c r="H42" s="296" t="str">
        <f t="shared" si="2"/>
        <v>否</v>
      </c>
      <c r="I42" s="301" t="str">
        <f t="shared" si="3"/>
        <v>否</v>
      </c>
    </row>
    <row r="43" ht="36" hidden="1" customHeight="1" spans="1:9">
      <c r="A43" s="297">
        <v>2010404</v>
      </c>
      <c r="B43" s="298" t="s">
        <v>120</v>
      </c>
      <c r="C43" s="299">
        <v>0</v>
      </c>
      <c r="D43" s="299"/>
      <c r="E43" s="299">
        <v>0</v>
      </c>
      <c r="F43" s="271" t="str">
        <f t="shared" si="0"/>
        <v/>
      </c>
      <c r="G43" s="271" t="str">
        <f t="shared" si="1"/>
        <v/>
      </c>
      <c r="H43" s="296" t="str">
        <f t="shared" si="2"/>
        <v>否</v>
      </c>
      <c r="I43" s="301" t="str">
        <f t="shared" si="3"/>
        <v>否</v>
      </c>
    </row>
    <row r="44" ht="36" hidden="1" customHeight="1" spans="1:9">
      <c r="A44" s="297">
        <v>2010405</v>
      </c>
      <c r="B44" s="298" t="s">
        <v>121</v>
      </c>
      <c r="C44" s="299">
        <v>0</v>
      </c>
      <c r="D44" s="299"/>
      <c r="E44" s="299">
        <v>0</v>
      </c>
      <c r="F44" s="271" t="str">
        <f t="shared" si="0"/>
        <v/>
      </c>
      <c r="G44" s="271" t="str">
        <f t="shared" si="1"/>
        <v/>
      </c>
      <c r="H44" s="296" t="str">
        <f t="shared" si="2"/>
        <v>否</v>
      </c>
      <c r="I44" s="301" t="str">
        <f t="shared" si="3"/>
        <v>否</v>
      </c>
    </row>
    <row r="45" ht="36" customHeight="1" spans="1:9">
      <c r="A45" s="297">
        <v>2010406</v>
      </c>
      <c r="B45" s="298" t="s">
        <v>122</v>
      </c>
      <c r="C45" s="299">
        <v>0</v>
      </c>
      <c r="D45" s="299"/>
      <c r="E45" s="300">
        <v>2960</v>
      </c>
      <c r="F45" s="271" t="str">
        <f t="shared" si="0"/>
        <v/>
      </c>
      <c r="G45" s="271" t="str">
        <f t="shared" si="1"/>
        <v/>
      </c>
      <c r="H45" s="296" t="str">
        <f t="shared" si="2"/>
        <v>是</v>
      </c>
      <c r="I45" s="301" t="str">
        <f t="shared" si="3"/>
        <v>否</v>
      </c>
    </row>
    <row r="46" ht="36" hidden="1" customHeight="1" spans="1:9">
      <c r="A46" s="297">
        <v>2010407</v>
      </c>
      <c r="B46" s="298" t="s">
        <v>123</v>
      </c>
      <c r="C46" s="299">
        <v>0</v>
      </c>
      <c r="D46" s="299"/>
      <c r="E46" s="299">
        <v>0</v>
      </c>
      <c r="F46" s="271" t="str">
        <f t="shared" si="0"/>
        <v/>
      </c>
      <c r="G46" s="271" t="str">
        <f t="shared" si="1"/>
        <v/>
      </c>
      <c r="H46" s="296" t="str">
        <f t="shared" si="2"/>
        <v>否</v>
      </c>
      <c r="I46" s="301" t="str">
        <f t="shared" si="3"/>
        <v>否</v>
      </c>
    </row>
    <row r="47" ht="36" hidden="1" customHeight="1" spans="1:9">
      <c r="A47" s="297">
        <v>2010408</v>
      </c>
      <c r="B47" s="298" t="s">
        <v>124</v>
      </c>
      <c r="C47" s="299">
        <v>0</v>
      </c>
      <c r="D47" s="299"/>
      <c r="E47" s="299">
        <v>0</v>
      </c>
      <c r="F47" s="271" t="str">
        <f t="shared" si="0"/>
        <v/>
      </c>
      <c r="G47" s="271" t="str">
        <f t="shared" si="1"/>
        <v/>
      </c>
      <c r="H47" s="296" t="str">
        <f t="shared" si="2"/>
        <v>否</v>
      </c>
      <c r="I47" s="301" t="str">
        <f t="shared" si="3"/>
        <v>否</v>
      </c>
    </row>
    <row r="48" ht="36" hidden="1" customHeight="1" spans="1:9">
      <c r="A48" s="297">
        <v>2010409</v>
      </c>
      <c r="B48" s="298" t="s">
        <v>125</v>
      </c>
      <c r="C48" s="299">
        <v>0</v>
      </c>
      <c r="D48" s="299"/>
      <c r="E48" s="299">
        <v>0</v>
      </c>
      <c r="F48" s="271" t="str">
        <f t="shared" si="0"/>
        <v/>
      </c>
      <c r="G48" s="271" t="str">
        <f t="shared" si="1"/>
        <v/>
      </c>
      <c r="H48" s="296" t="str">
        <f t="shared" si="2"/>
        <v>否</v>
      </c>
      <c r="I48" s="301" t="str">
        <f t="shared" si="3"/>
        <v>否</v>
      </c>
    </row>
    <row r="49" ht="36" hidden="1" customHeight="1" spans="1:9">
      <c r="A49" s="297">
        <v>2010450</v>
      </c>
      <c r="B49" s="298" t="s">
        <v>104</v>
      </c>
      <c r="C49" s="299">
        <v>0</v>
      </c>
      <c r="D49" s="299"/>
      <c r="E49" s="299">
        <v>0</v>
      </c>
      <c r="F49" s="271" t="str">
        <f t="shared" si="0"/>
        <v/>
      </c>
      <c r="G49" s="271" t="str">
        <f t="shared" si="1"/>
        <v/>
      </c>
      <c r="H49" s="296" t="str">
        <f t="shared" si="2"/>
        <v>否</v>
      </c>
      <c r="I49" s="301" t="str">
        <f t="shared" si="3"/>
        <v>否</v>
      </c>
    </row>
    <row r="50" ht="36" customHeight="1" spans="1:9">
      <c r="A50" s="297">
        <v>2010499</v>
      </c>
      <c r="B50" s="298" t="s">
        <v>126</v>
      </c>
      <c r="C50" s="299">
        <v>50</v>
      </c>
      <c r="D50" s="299"/>
      <c r="E50" s="300">
        <v>0</v>
      </c>
      <c r="F50" s="271">
        <f t="shared" si="0"/>
        <v>0</v>
      </c>
      <c r="G50" s="271" t="str">
        <f t="shared" si="1"/>
        <v/>
      </c>
      <c r="H50" s="296" t="str">
        <f t="shared" si="2"/>
        <v>是</v>
      </c>
      <c r="I50" s="301" t="str">
        <f t="shared" si="3"/>
        <v>否</v>
      </c>
    </row>
    <row r="51" ht="36" customHeight="1" spans="1:9">
      <c r="A51" s="292">
        <v>20105</v>
      </c>
      <c r="B51" s="293" t="s">
        <v>127</v>
      </c>
      <c r="C51" s="294">
        <f>SUM(C52:C61)</f>
        <v>825</v>
      </c>
      <c r="D51" s="294">
        <f>SUM(D52:D61)</f>
        <v>937</v>
      </c>
      <c r="E51" s="294">
        <f>SUM(E52:E61)</f>
        <v>871</v>
      </c>
      <c r="F51" s="295">
        <f t="shared" si="0"/>
        <v>1.05575757575758</v>
      </c>
      <c r="G51" s="295">
        <f t="shared" si="1"/>
        <v>0.929562433297759</v>
      </c>
      <c r="H51" s="296" t="str">
        <f t="shared" si="2"/>
        <v>是</v>
      </c>
      <c r="I51" s="301" t="str">
        <f t="shared" si="3"/>
        <v>是</v>
      </c>
    </row>
    <row r="52" ht="36" customHeight="1" spans="1:9">
      <c r="A52" s="297">
        <v>2010501</v>
      </c>
      <c r="B52" s="298" t="s">
        <v>95</v>
      </c>
      <c r="C52" s="299">
        <v>545</v>
      </c>
      <c r="D52" s="299">
        <v>654</v>
      </c>
      <c r="E52" s="300">
        <v>625</v>
      </c>
      <c r="F52" s="271">
        <f t="shared" si="0"/>
        <v>1.14678899082569</v>
      </c>
      <c r="G52" s="271">
        <f t="shared" si="1"/>
        <v>0.95565749235474</v>
      </c>
      <c r="H52" s="296" t="str">
        <f t="shared" si="2"/>
        <v>是</v>
      </c>
      <c r="I52" s="301" t="str">
        <f t="shared" si="3"/>
        <v>否</v>
      </c>
    </row>
    <row r="53" ht="36" customHeight="1" spans="1:9">
      <c r="A53" s="297">
        <v>2010502</v>
      </c>
      <c r="B53" s="298" t="s">
        <v>96</v>
      </c>
      <c r="C53" s="299">
        <v>130</v>
      </c>
      <c r="D53" s="299">
        <v>153</v>
      </c>
      <c r="E53" s="300">
        <v>128</v>
      </c>
      <c r="F53" s="271">
        <f t="shared" si="0"/>
        <v>0.984615384615385</v>
      </c>
      <c r="G53" s="271">
        <f t="shared" si="1"/>
        <v>0.836601307189543</v>
      </c>
      <c r="H53" s="296" t="str">
        <f t="shared" si="2"/>
        <v>是</v>
      </c>
      <c r="I53" s="301" t="str">
        <f t="shared" si="3"/>
        <v>否</v>
      </c>
    </row>
    <row r="54" ht="36" hidden="1" customHeight="1" spans="1:9">
      <c r="A54" s="297">
        <v>2010503</v>
      </c>
      <c r="B54" s="298" t="s">
        <v>97</v>
      </c>
      <c r="C54" s="299">
        <v>0</v>
      </c>
      <c r="D54" s="299">
        <v>0</v>
      </c>
      <c r="E54" s="299">
        <v>0</v>
      </c>
      <c r="F54" s="271" t="str">
        <f t="shared" si="0"/>
        <v/>
      </c>
      <c r="G54" s="271" t="str">
        <f t="shared" si="1"/>
        <v/>
      </c>
      <c r="H54" s="296" t="str">
        <f t="shared" si="2"/>
        <v>否</v>
      </c>
      <c r="I54" s="301" t="str">
        <f t="shared" si="3"/>
        <v>否</v>
      </c>
    </row>
    <row r="55" ht="36" hidden="1" customHeight="1" spans="1:9">
      <c r="A55" s="297">
        <v>2010504</v>
      </c>
      <c r="B55" s="298" t="s">
        <v>128</v>
      </c>
      <c r="C55" s="299">
        <v>0</v>
      </c>
      <c r="D55" s="299">
        <v>0</v>
      </c>
      <c r="E55" s="299">
        <v>0</v>
      </c>
      <c r="F55" s="271" t="str">
        <f t="shared" si="0"/>
        <v/>
      </c>
      <c r="G55" s="271" t="str">
        <f t="shared" si="1"/>
        <v/>
      </c>
      <c r="H55" s="296" t="str">
        <f t="shared" si="2"/>
        <v>否</v>
      </c>
      <c r="I55" s="301" t="str">
        <f t="shared" si="3"/>
        <v>否</v>
      </c>
    </row>
    <row r="56" ht="36" hidden="1" customHeight="1" spans="1:9">
      <c r="A56" s="297">
        <v>2010505</v>
      </c>
      <c r="B56" s="298" t="s">
        <v>129</v>
      </c>
      <c r="C56" s="299">
        <v>0</v>
      </c>
      <c r="D56" s="299">
        <v>0</v>
      </c>
      <c r="E56" s="299">
        <v>0</v>
      </c>
      <c r="F56" s="271" t="str">
        <f t="shared" si="0"/>
        <v/>
      </c>
      <c r="G56" s="271" t="str">
        <f t="shared" si="1"/>
        <v/>
      </c>
      <c r="H56" s="296" t="str">
        <f t="shared" si="2"/>
        <v>否</v>
      </c>
      <c r="I56" s="301" t="str">
        <f t="shared" si="3"/>
        <v>否</v>
      </c>
    </row>
    <row r="57" ht="36" hidden="1" customHeight="1" spans="1:9">
      <c r="A57" s="297">
        <v>2010506</v>
      </c>
      <c r="B57" s="298" t="s">
        <v>130</v>
      </c>
      <c r="C57" s="299">
        <v>0</v>
      </c>
      <c r="D57" s="299">
        <v>0</v>
      </c>
      <c r="E57" s="299">
        <v>0</v>
      </c>
      <c r="F57" s="271" t="str">
        <f t="shared" si="0"/>
        <v/>
      </c>
      <c r="G57" s="271" t="str">
        <f t="shared" si="1"/>
        <v/>
      </c>
      <c r="H57" s="296" t="str">
        <f t="shared" si="2"/>
        <v>否</v>
      </c>
      <c r="I57" s="301" t="str">
        <f t="shared" si="3"/>
        <v>否</v>
      </c>
    </row>
    <row r="58" ht="36" customHeight="1" spans="1:9">
      <c r="A58" s="297">
        <v>2010507</v>
      </c>
      <c r="B58" s="298" t="s">
        <v>131</v>
      </c>
      <c r="C58" s="299">
        <v>60</v>
      </c>
      <c r="D58" s="299">
        <v>60</v>
      </c>
      <c r="E58" s="300">
        <v>60</v>
      </c>
      <c r="F58" s="271">
        <f t="shared" si="0"/>
        <v>1</v>
      </c>
      <c r="G58" s="271">
        <f t="shared" si="1"/>
        <v>1</v>
      </c>
      <c r="H58" s="296" t="str">
        <f t="shared" si="2"/>
        <v>是</v>
      </c>
      <c r="I58" s="301" t="str">
        <f t="shared" si="3"/>
        <v>否</v>
      </c>
    </row>
    <row r="59" ht="36" customHeight="1" spans="1:9">
      <c r="A59" s="297">
        <v>2010508</v>
      </c>
      <c r="B59" s="298" t="s">
        <v>132</v>
      </c>
      <c r="C59" s="299">
        <v>67</v>
      </c>
      <c r="D59" s="299">
        <v>70</v>
      </c>
      <c r="E59" s="300">
        <v>58</v>
      </c>
      <c r="F59" s="271">
        <f t="shared" si="0"/>
        <v>0.865671641791045</v>
      </c>
      <c r="G59" s="271">
        <f t="shared" si="1"/>
        <v>0.828571428571429</v>
      </c>
      <c r="H59" s="296" t="str">
        <f t="shared" si="2"/>
        <v>是</v>
      </c>
      <c r="I59" s="301" t="str">
        <f t="shared" si="3"/>
        <v>否</v>
      </c>
    </row>
    <row r="60" ht="36" hidden="1" customHeight="1" spans="1:9">
      <c r="A60" s="297">
        <v>2010550</v>
      </c>
      <c r="B60" s="298" t="s">
        <v>104</v>
      </c>
      <c r="C60" s="299">
        <v>0</v>
      </c>
      <c r="D60" s="299"/>
      <c r="E60" s="299">
        <v>0</v>
      </c>
      <c r="F60" s="271" t="str">
        <f t="shared" si="0"/>
        <v/>
      </c>
      <c r="G60" s="271" t="str">
        <f t="shared" si="1"/>
        <v/>
      </c>
      <c r="H60" s="296" t="str">
        <f t="shared" si="2"/>
        <v>否</v>
      </c>
      <c r="I60" s="301" t="str">
        <f t="shared" si="3"/>
        <v>否</v>
      </c>
    </row>
    <row r="61" ht="36" customHeight="1" spans="1:9">
      <c r="A61" s="297">
        <v>2010599</v>
      </c>
      <c r="B61" s="298" t="s">
        <v>133</v>
      </c>
      <c r="C61" s="299">
        <v>23</v>
      </c>
      <c r="D61" s="299"/>
      <c r="E61" s="300">
        <v>0</v>
      </c>
      <c r="F61" s="271">
        <f t="shared" si="0"/>
        <v>0</v>
      </c>
      <c r="G61" s="271" t="str">
        <f t="shared" si="1"/>
        <v/>
      </c>
      <c r="H61" s="296" t="str">
        <f t="shared" si="2"/>
        <v>是</v>
      </c>
      <c r="I61" s="301" t="str">
        <f t="shared" si="3"/>
        <v>否</v>
      </c>
    </row>
    <row r="62" ht="36" customHeight="1" spans="1:9">
      <c r="A62" s="292">
        <v>20106</v>
      </c>
      <c r="B62" s="293" t="s">
        <v>134</v>
      </c>
      <c r="C62" s="294">
        <f>SUM(C63:C72)</f>
        <v>1838</v>
      </c>
      <c r="D62" s="294">
        <f>SUM(D63:D72)</f>
        <v>2090</v>
      </c>
      <c r="E62" s="294">
        <f>SUM(E63:E72)</f>
        <v>2166</v>
      </c>
      <c r="F62" s="295">
        <f t="shared" si="0"/>
        <v>1.1784548422198</v>
      </c>
      <c r="G62" s="295">
        <f t="shared" si="1"/>
        <v>1.03636363636364</v>
      </c>
      <c r="H62" s="296" t="str">
        <f t="shared" si="2"/>
        <v>是</v>
      </c>
      <c r="I62" s="301" t="str">
        <f t="shared" si="3"/>
        <v>是</v>
      </c>
    </row>
    <row r="63" ht="36" customHeight="1" spans="1:9">
      <c r="A63" s="297">
        <v>2010601</v>
      </c>
      <c r="B63" s="298" t="s">
        <v>95</v>
      </c>
      <c r="C63" s="299">
        <v>1414</v>
      </c>
      <c r="D63" s="299">
        <v>1697</v>
      </c>
      <c r="E63" s="300">
        <v>1761</v>
      </c>
      <c r="F63" s="271">
        <f t="shared" si="0"/>
        <v>1.24540311173975</v>
      </c>
      <c r="G63" s="271">
        <f t="shared" si="1"/>
        <v>1.03771361225692</v>
      </c>
      <c r="H63" s="296" t="str">
        <f t="shared" si="2"/>
        <v>是</v>
      </c>
      <c r="I63" s="301" t="str">
        <f t="shared" si="3"/>
        <v>否</v>
      </c>
    </row>
    <row r="64" ht="36" customHeight="1" spans="1:9">
      <c r="A64" s="297">
        <v>2010602</v>
      </c>
      <c r="B64" s="298" t="s">
        <v>96</v>
      </c>
      <c r="C64" s="299">
        <v>274</v>
      </c>
      <c r="D64" s="299">
        <v>323</v>
      </c>
      <c r="E64" s="300">
        <v>334</v>
      </c>
      <c r="F64" s="271">
        <f t="shared" si="0"/>
        <v>1.21897810218978</v>
      </c>
      <c r="G64" s="271">
        <f t="shared" si="1"/>
        <v>1.03405572755418</v>
      </c>
      <c r="H64" s="296" t="str">
        <f t="shared" si="2"/>
        <v>是</v>
      </c>
      <c r="I64" s="301" t="str">
        <f t="shared" si="3"/>
        <v>否</v>
      </c>
    </row>
    <row r="65" ht="36" hidden="1" customHeight="1" spans="1:9">
      <c r="A65" s="297">
        <v>2010603</v>
      </c>
      <c r="B65" s="298" t="s">
        <v>97</v>
      </c>
      <c r="C65" s="299">
        <v>0</v>
      </c>
      <c r="D65" s="299">
        <v>0</v>
      </c>
      <c r="E65" s="299">
        <v>0</v>
      </c>
      <c r="F65" s="271" t="str">
        <f t="shared" si="0"/>
        <v/>
      </c>
      <c r="G65" s="271" t="str">
        <f t="shared" si="1"/>
        <v/>
      </c>
      <c r="H65" s="296" t="str">
        <f t="shared" si="2"/>
        <v>否</v>
      </c>
      <c r="I65" s="301" t="str">
        <f t="shared" si="3"/>
        <v>否</v>
      </c>
    </row>
    <row r="66" ht="36" hidden="1" customHeight="1" spans="1:9">
      <c r="A66" s="297">
        <v>2010604</v>
      </c>
      <c r="B66" s="298" t="s">
        <v>135</v>
      </c>
      <c r="C66" s="299">
        <v>0</v>
      </c>
      <c r="D66" s="299">
        <v>0</v>
      </c>
      <c r="E66" s="299">
        <v>0</v>
      </c>
      <c r="F66" s="271" t="str">
        <f t="shared" si="0"/>
        <v/>
      </c>
      <c r="G66" s="271" t="str">
        <f t="shared" si="1"/>
        <v/>
      </c>
      <c r="H66" s="296" t="str">
        <f t="shared" si="2"/>
        <v>否</v>
      </c>
      <c r="I66" s="301" t="str">
        <f t="shared" si="3"/>
        <v>否</v>
      </c>
    </row>
    <row r="67" ht="36" customHeight="1" spans="1:9">
      <c r="A67" s="297">
        <v>2010605</v>
      </c>
      <c r="B67" s="298" t="s">
        <v>136</v>
      </c>
      <c r="C67" s="299">
        <v>20</v>
      </c>
      <c r="D67" s="299">
        <v>20</v>
      </c>
      <c r="E67" s="300">
        <v>1</v>
      </c>
      <c r="F67" s="271">
        <f t="shared" si="0"/>
        <v>0.05</v>
      </c>
      <c r="G67" s="271">
        <f t="shared" si="1"/>
        <v>0.05</v>
      </c>
      <c r="H67" s="296" t="str">
        <f t="shared" si="2"/>
        <v>是</v>
      </c>
      <c r="I67" s="301" t="str">
        <f t="shared" si="3"/>
        <v>否</v>
      </c>
    </row>
    <row r="68" ht="36" hidden="1" customHeight="1" spans="1:9">
      <c r="A68" s="297">
        <v>2010606</v>
      </c>
      <c r="B68" s="298" t="s">
        <v>137</v>
      </c>
      <c r="C68" s="299">
        <v>0</v>
      </c>
      <c r="D68" s="299">
        <v>0</v>
      </c>
      <c r="E68" s="299">
        <v>0</v>
      </c>
      <c r="F68" s="271" t="str">
        <f t="shared" si="0"/>
        <v/>
      </c>
      <c r="G68" s="271" t="str">
        <f t="shared" si="1"/>
        <v/>
      </c>
      <c r="H68" s="296" t="str">
        <f t="shared" si="2"/>
        <v>否</v>
      </c>
      <c r="I68" s="301" t="str">
        <f t="shared" si="3"/>
        <v>否</v>
      </c>
    </row>
    <row r="69" ht="36" hidden="1" customHeight="1" spans="1:9">
      <c r="A69" s="297">
        <v>2010607</v>
      </c>
      <c r="B69" s="298" t="s">
        <v>138</v>
      </c>
      <c r="C69" s="299">
        <v>0</v>
      </c>
      <c r="D69" s="299">
        <v>0</v>
      </c>
      <c r="E69" s="299">
        <v>0</v>
      </c>
      <c r="F69" s="271" t="str">
        <f t="shared" ref="F69:F132" si="4">IF(C69&lt;&gt;0,E69/C69,"")</f>
        <v/>
      </c>
      <c r="G69" s="271" t="str">
        <f t="shared" ref="G69:G132" si="5">IF(D69&lt;&gt;0,E69/D69,"")</f>
        <v/>
      </c>
      <c r="H69" s="296" t="str">
        <f t="shared" ref="H69:H132" si="6">IF(B69&lt;&gt;"",IF(SUM(C69:E69,J69)&lt;&gt;0,"是","否"),"是")</f>
        <v>否</v>
      </c>
      <c r="I69" s="301" t="str">
        <f t="shared" ref="I69:I132" si="7">IF(LEN(A69)&lt;=5,"是","否")</f>
        <v>否</v>
      </c>
    </row>
    <row r="70" ht="36" hidden="1" customHeight="1" spans="1:9">
      <c r="A70" s="297">
        <v>2010608</v>
      </c>
      <c r="B70" s="298" t="s">
        <v>139</v>
      </c>
      <c r="C70" s="299">
        <v>0</v>
      </c>
      <c r="D70" s="299">
        <v>0</v>
      </c>
      <c r="E70" s="299">
        <v>0</v>
      </c>
      <c r="F70" s="271" t="str">
        <f t="shared" si="4"/>
        <v/>
      </c>
      <c r="G70" s="271" t="str">
        <f t="shared" si="5"/>
        <v/>
      </c>
      <c r="H70" s="296" t="str">
        <f t="shared" si="6"/>
        <v>否</v>
      </c>
      <c r="I70" s="301" t="str">
        <f t="shared" si="7"/>
        <v>否</v>
      </c>
    </row>
    <row r="71" ht="36" hidden="1" customHeight="1" spans="1:9">
      <c r="A71" s="297">
        <v>2010650</v>
      </c>
      <c r="B71" s="298" t="s">
        <v>104</v>
      </c>
      <c r="C71" s="299">
        <v>0</v>
      </c>
      <c r="D71" s="299">
        <v>0</v>
      </c>
      <c r="E71" s="299">
        <v>0</v>
      </c>
      <c r="F71" s="271" t="str">
        <f t="shared" si="4"/>
        <v/>
      </c>
      <c r="G71" s="271" t="str">
        <f t="shared" si="5"/>
        <v/>
      </c>
      <c r="H71" s="296" t="str">
        <f t="shared" si="6"/>
        <v>否</v>
      </c>
      <c r="I71" s="301" t="str">
        <f t="shared" si="7"/>
        <v>否</v>
      </c>
    </row>
    <row r="72" ht="36" customHeight="1" spans="1:9">
      <c r="A72" s="297">
        <v>2010699</v>
      </c>
      <c r="B72" s="298" t="s">
        <v>140</v>
      </c>
      <c r="C72" s="299">
        <v>130</v>
      </c>
      <c r="D72" s="299">
        <v>50</v>
      </c>
      <c r="E72" s="300">
        <v>70</v>
      </c>
      <c r="F72" s="271">
        <f t="shared" si="4"/>
        <v>0.538461538461538</v>
      </c>
      <c r="G72" s="271">
        <f t="shared" si="5"/>
        <v>1.4</v>
      </c>
      <c r="H72" s="296" t="str">
        <f t="shared" si="6"/>
        <v>是</v>
      </c>
      <c r="I72" s="301" t="str">
        <f t="shared" si="7"/>
        <v>否</v>
      </c>
    </row>
    <row r="73" ht="36" customHeight="1" spans="1:9">
      <c r="A73" s="292">
        <v>20107</v>
      </c>
      <c r="B73" s="293" t="s">
        <v>141</v>
      </c>
      <c r="C73" s="294">
        <f>SUM(C74:C84)</f>
        <v>400</v>
      </c>
      <c r="D73" s="294">
        <f>SUM(D74:D84)</f>
        <v>380</v>
      </c>
      <c r="E73" s="294">
        <f>SUM(E74:E84)</f>
        <v>1060</v>
      </c>
      <c r="F73" s="295">
        <f t="shared" si="4"/>
        <v>2.65</v>
      </c>
      <c r="G73" s="295">
        <f t="shared" si="5"/>
        <v>2.78947368421053</v>
      </c>
      <c r="H73" s="296" t="str">
        <f t="shared" si="6"/>
        <v>是</v>
      </c>
      <c r="I73" s="301" t="str">
        <f t="shared" si="7"/>
        <v>是</v>
      </c>
    </row>
    <row r="74" ht="36" hidden="1" customHeight="1" spans="1:9">
      <c r="A74" s="297">
        <v>2010701</v>
      </c>
      <c r="B74" s="298" t="s">
        <v>95</v>
      </c>
      <c r="C74" s="299"/>
      <c r="D74" s="299">
        <v>0</v>
      </c>
      <c r="E74" s="299"/>
      <c r="F74" s="271" t="str">
        <f t="shared" si="4"/>
        <v/>
      </c>
      <c r="G74" s="271" t="str">
        <f t="shared" si="5"/>
        <v/>
      </c>
      <c r="H74" s="296" t="str">
        <f t="shared" si="6"/>
        <v>否</v>
      </c>
      <c r="I74" s="301" t="str">
        <f t="shared" si="7"/>
        <v>否</v>
      </c>
    </row>
    <row r="75" ht="36" customHeight="1" spans="1:9">
      <c r="A75" s="297">
        <v>2010702</v>
      </c>
      <c r="B75" s="298" t="s">
        <v>96</v>
      </c>
      <c r="C75" s="299">
        <v>30</v>
      </c>
      <c r="D75" s="299">
        <v>30</v>
      </c>
      <c r="E75" s="300">
        <v>93</v>
      </c>
      <c r="F75" s="271">
        <f t="shared" si="4"/>
        <v>3.1</v>
      </c>
      <c r="G75" s="271">
        <f t="shared" si="5"/>
        <v>3.1</v>
      </c>
      <c r="H75" s="296" t="str">
        <f t="shared" si="6"/>
        <v>是</v>
      </c>
      <c r="I75" s="301" t="str">
        <f t="shared" si="7"/>
        <v>否</v>
      </c>
    </row>
    <row r="76" ht="36" hidden="1" customHeight="1" spans="1:9">
      <c r="A76" s="297">
        <v>2010703</v>
      </c>
      <c r="B76" s="298" t="s">
        <v>97</v>
      </c>
      <c r="C76" s="299"/>
      <c r="D76" s="299">
        <v>0</v>
      </c>
      <c r="E76" s="299"/>
      <c r="F76" s="271" t="str">
        <f t="shared" si="4"/>
        <v/>
      </c>
      <c r="G76" s="271" t="str">
        <f t="shared" si="5"/>
        <v/>
      </c>
      <c r="H76" s="296" t="str">
        <f t="shared" si="6"/>
        <v>否</v>
      </c>
      <c r="I76" s="301" t="str">
        <f t="shared" si="7"/>
        <v>否</v>
      </c>
    </row>
    <row r="77" ht="36" hidden="1" customHeight="1" spans="1:9">
      <c r="A77" s="297">
        <v>2010704</v>
      </c>
      <c r="B77" s="298" t="s">
        <v>142</v>
      </c>
      <c r="C77" s="299"/>
      <c r="D77" s="299">
        <v>0</v>
      </c>
      <c r="E77" s="299"/>
      <c r="F77" s="271" t="str">
        <f t="shared" si="4"/>
        <v/>
      </c>
      <c r="G77" s="271" t="str">
        <f t="shared" si="5"/>
        <v/>
      </c>
      <c r="H77" s="296" t="str">
        <f t="shared" si="6"/>
        <v>否</v>
      </c>
      <c r="I77" s="301" t="str">
        <f t="shared" si="7"/>
        <v>否</v>
      </c>
    </row>
    <row r="78" ht="36" hidden="1" customHeight="1" spans="1:9">
      <c r="A78" s="297">
        <v>2010705</v>
      </c>
      <c r="B78" s="298" t="s">
        <v>143</v>
      </c>
      <c r="C78" s="299"/>
      <c r="D78" s="299">
        <v>0</v>
      </c>
      <c r="E78" s="299"/>
      <c r="F78" s="271" t="str">
        <f t="shared" si="4"/>
        <v/>
      </c>
      <c r="G78" s="271" t="str">
        <f t="shared" si="5"/>
        <v/>
      </c>
      <c r="H78" s="296" t="str">
        <f t="shared" si="6"/>
        <v>否</v>
      </c>
      <c r="I78" s="301" t="str">
        <f t="shared" si="7"/>
        <v>否</v>
      </c>
    </row>
    <row r="79" ht="36" hidden="1" customHeight="1" spans="1:9">
      <c r="A79" s="297">
        <v>2010706</v>
      </c>
      <c r="B79" s="298" t="s">
        <v>144</v>
      </c>
      <c r="C79" s="299"/>
      <c r="D79" s="299">
        <v>0</v>
      </c>
      <c r="E79" s="299"/>
      <c r="F79" s="271" t="str">
        <f t="shared" si="4"/>
        <v/>
      </c>
      <c r="G79" s="271" t="str">
        <f t="shared" si="5"/>
        <v/>
      </c>
      <c r="H79" s="296" t="str">
        <f t="shared" si="6"/>
        <v>否</v>
      </c>
      <c r="I79" s="301" t="str">
        <f t="shared" si="7"/>
        <v>否</v>
      </c>
    </row>
    <row r="80" ht="36" hidden="1" customHeight="1" spans="1:9">
      <c r="A80" s="297">
        <v>2010707</v>
      </c>
      <c r="B80" s="298" t="s">
        <v>145</v>
      </c>
      <c r="C80" s="299"/>
      <c r="D80" s="299">
        <v>0</v>
      </c>
      <c r="E80" s="299"/>
      <c r="F80" s="271" t="str">
        <f t="shared" si="4"/>
        <v/>
      </c>
      <c r="G80" s="271" t="str">
        <f t="shared" si="5"/>
        <v/>
      </c>
      <c r="H80" s="296" t="str">
        <f t="shared" si="6"/>
        <v>否</v>
      </c>
      <c r="I80" s="301" t="str">
        <f t="shared" si="7"/>
        <v>否</v>
      </c>
    </row>
    <row r="81" ht="36" hidden="1" customHeight="1" spans="1:9">
      <c r="A81" s="297">
        <v>2010708</v>
      </c>
      <c r="B81" s="298" t="s">
        <v>146</v>
      </c>
      <c r="C81" s="299"/>
      <c r="D81" s="299">
        <v>0</v>
      </c>
      <c r="E81" s="299"/>
      <c r="F81" s="271" t="str">
        <f t="shared" si="4"/>
        <v/>
      </c>
      <c r="G81" s="271" t="str">
        <f t="shared" si="5"/>
        <v/>
      </c>
      <c r="H81" s="296" t="str">
        <f t="shared" si="6"/>
        <v>否</v>
      </c>
      <c r="I81" s="301" t="str">
        <f t="shared" si="7"/>
        <v>否</v>
      </c>
    </row>
    <row r="82" ht="36" hidden="1" customHeight="1" spans="1:9">
      <c r="A82" s="297">
        <v>2010709</v>
      </c>
      <c r="B82" s="298" t="s">
        <v>138</v>
      </c>
      <c r="C82" s="299"/>
      <c r="D82" s="299">
        <v>0</v>
      </c>
      <c r="E82" s="299"/>
      <c r="F82" s="271" t="str">
        <f t="shared" si="4"/>
        <v/>
      </c>
      <c r="G82" s="271" t="str">
        <f t="shared" si="5"/>
        <v/>
      </c>
      <c r="H82" s="296" t="str">
        <f t="shared" si="6"/>
        <v>否</v>
      </c>
      <c r="I82" s="301" t="str">
        <f t="shared" si="7"/>
        <v>否</v>
      </c>
    </row>
    <row r="83" ht="36" hidden="1" customHeight="1" spans="1:9">
      <c r="A83" s="297">
        <v>2010750</v>
      </c>
      <c r="B83" s="298" t="s">
        <v>104</v>
      </c>
      <c r="C83" s="299"/>
      <c r="D83" s="299">
        <v>0</v>
      </c>
      <c r="E83" s="299"/>
      <c r="F83" s="271" t="str">
        <f t="shared" si="4"/>
        <v/>
      </c>
      <c r="G83" s="271" t="str">
        <f t="shared" si="5"/>
        <v/>
      </c>
      <c r="H83" s="296" t="str">
        <f t="shared" si="6"/>
        <v>否</v>
      </c>
      <c r="I83" s="301" t="str">
        <f t="shared" si="7"/>
        <v>否</v>
      </c>
    </row>
    <row r="84" ht="36" customHeight="1" spans="1:9">
      <c r="A84" s="297">
        <v>2010799</v>
      </c>
      <c r="B84" s="298" t="s">
        <v>147</v>
      </c>
      <c r="C84" s="299">
        <v>370</v>
      </c>
      <c r="D84" s="299">
        <v>350</v>
      </c>
      <c r="E84" s="300">
        <v>967</v>
      </c>
      <c r="F84" s="271">
        <f t="shared" si="4"/>
        <v>2.61351351351351</v>
      </c>
      <c r="G84" s="271">
        <f t="shared" si="5"/>
        <v>2.76285714285714</v>
      </c>
      <c r="H84" s="296" t="str">
        <f t="shared" si="6"/>
        <v>是</v>
      </c>
      <c r="I84" s="301" t="str">
        <f t="shared" si="7"/>
        <v>否</v>
      </c>
    </row>
    <row r="85" ht="36" customHeight="1" spans="1:9">
      <c r="A85" s="292">
        <v>20108</v>
      </c>
      <c r="B85" s="293" t="s">
        <v>148</v>
      </c>
      <c r="C85" s="294">
        <f>SUM(C86:C93)</f>
        <v>58</v>
      </c>
      <c r="D85" s="294">
        <f>SUM(D86:D93)</f>
        <v>58</v>
      </c>
      <c r="E85" s="294">
        <f>SUM(E86:E93)</f>
        <v>87</v>
      </c>
      <c r="F85" s="295">
        <f t="shared" si="4"/>
        <v>1.5</v>
      </c>
      <c r="G85" s="295">
        <f t="shared" si="5"/>
        <v>1.5</v>
      </c>
      <c r="H85" s="296" t="str">
        <f t="shared" si="6"/>
        <v>是</v>
      </c>
      <c r="I85" s="301" t="str">
        <f t="shared" si="7"/>
        <v>是</v>
      </c>
    </row>
    <row r="86" ht="36" customHeight="1" spans="1:9">
      <c r="A86" s="297">
        <v>2010801</v>
      </c>
      <c r="B86" s="298" t="s">
        <v>95</v>
      </c>
      <c r="C86" s="299">
        <v>58</v>
      </c>
      <c r="D86" s="299">
        <v>58</v>
      </c>
      <c r="E86" s="300">
        <v>78</v>
      </c>
      <c r="F86" s="271">
        <f t="shared" si="4"/>
        <v>1.3448275862069</v>
      </c>
      <c r="G86" s="271">
        <f t="shared" si="5"/>
        <v>1.3448275862069</v>
      </c>
      <c r="H86" s="296" t="str">
        <f t="shared" si="6"/>
        <v>是</v>
      </c>
      <c r="I86" s="301" t="str">
        <f t="shared" si="7"/>
        <v>否</v>
      </c>
    </row>
    <row r="87" ht="36" customHeight="1" spans="1:9">
      <c r="A87" s="297">
        <v>2010802</v>
      </c>
      <c r="B87" s="298" t="s">
        <v>96</v>
      </c>
      <c r="C87" s="299"/>
      <c r="D87" s="299"/>
      <c r="E87" s="300">
        <v>9</v>
      </c>
      <c r="F87" s="271" t="str">
        <f t="shared" si="4"/>
        <v/>
      </c>
      <c r="G87" s="271" t="str">
        <f t="shared" si="5"/>
        <v/>
      </c>
      <c r="H87" s="296" t="str">
        <f t="shared" si="6"/>
        <v>是</v>
      </c>
      <c r="I87" s="301" t="str">
        <f t="shared" si="7"/>
        <v>否</v>
      </c>
    </row>
    <row r="88" ht="36" hidden="1" customHeight="1" spans="1:9">
      <c r="A88" s="297">
        <v>2010803</v>
      </c>
      <c r="B88" s="298" t="s">
        <v>97</v>
      </c>
      <c r="C88" s="299"/>
      <c r="D88" s="299"/>
      <c r="E88" s="299"/>
      <c r="F88" s="271" t="str">
        <f t="shared" si="4"/>
        <v/>
      </c>
      <c r="G88" s="271" t="str">
        <f t="shared" si="5"/>
        <v/>
      </c>
      <c r="H88" s="296" t="str">
        <f t="shared" si="6"/>
        <v>否</v>
      </c>
      <c r="I88" s="301" t="str">
        <f t="shared" si="7"/>
        <v>否</v>
      </c>
    </row>
    <row r="89" ht="36" hidden="1" customHeight="1" spans="1:9">
      <c r="A89" s="297">
        <v>2010804</v>
      </c>
      <c r="B89" s="298" t="s">
        <v>149</v>
      </c>
      <c r="C89" s="299"/>
      <c r="D89" s="299"/>
      <c r="E89" s="299"/>
      <c r="F89" s="271" t="str">
        <f t="shared" si="4"/>
        <v/>
      </c>
      <c r="G89" s="271" t="str">
        <f t="shared" si="5"/>
        <v/>
      </c>
      <c r="H89" s="296" t="str">
        <f t="shared" si="6"/>
        <v>否</v>
      </c>
      <c r="I89" s="301" t="str">
        <f t="shared" si="7"/>
        <v>否</v>
      </c>
    </row>
    <row r="90" ht="36" hidden="1" customHeight="1" spans="1:9">
      <c r="A90" s="297">
        <v>2010805</v>
      </c>
      <c r="B90" s="298" t="s">
        <v>150</v>
      </c>
      <c r="C90" s="299"/>
      <c r="D90" s="299"/>
      <c r="E90" s="299"/>
      <c r="F90" s="271" t="str">
        <f t="shared" si="4"/>
        <v/>
      </c>
      <c r="G90" s="271" t="str">
        <f t="shared" si="5"/>
        <v/>
      </c>
      <c r="H90" s="296" t="str">
        <f t="shared" si="6"/>
        <v>否</v>
      </c>
      <c r="I90" s="301" t="str">
        <f t="shared" si="7"/>
        <v>否</v>
      </c>
    </row>
    <row r="91" ht="36" hidden="1" customHeight="1" spans="1:9">
      <c r="A91" s="297">
        <v>2010806</v>
      </c>
      <c r="B91" s="298" t="s">
        <v>138</v>
      </c>
      <c r="C91" s="299"/>
      <c r="D91" s="299"/>
      <c r="E91" s="299"/>
      <c r="F91" s="271" t="str">
        <f t="shared" si="4"/>
        <v/>
      </c>
      <c r="G91" s="271" t="str">
        <f t="shared" si="5"/>
        <v/>
      </c>
      <c r="H91" s="296" t="str">
        <f t="shared" si="6"/>
        <v>否</v>
      </c>
      <c r="I91" s="301" t="str">
        <f t="shared" si="7"/>
        <v>否</v>
      </c>
    </row>
    <row r="92" ht="36" hidden="1" customHeight="1" spans="1:9">
      <c r="A92" s="297">
        <v>2010850</v>
      </c>
      <c r="B92" s="298" t="s">
        <v>104</v>
      </c>
      <c r="C92" s="299"/>
      <c r="D92" s="299"/>
      <c r="E92" s="299"/>
      <c r="F92" s="271" t="str">
        <f t="shared" si="4"/>
        <v/>
      </c>
      <c r="G92" s="271" t="str">
        <f t="shared" si="5"/>
        <v/>
      </c>
      <c r="H92" s="296" t="str">
        <f t="shared" si="6"/>
        <v>否</v>
      </c>
      <c r="I92" s="301" t="str">
        <f t="shared" si="7"/>
        <v>否</v>
      </c>
    </row>
    <row r="93" ht="36" hidden="1" customHeight="1" spans="1:9">
      <c r="A93" s="297">
        <v>2010899</v>
      </c>
      <c r="B93" s="298" t="s">
        <v>151</v>
      </c>
      <c r="C93" s="299"/>
      <c r="D93" s="299"/>
      <c r="E93" s="299"/>
      <c r="F93" s="271" t="str">
        <f t="shared" si="4"/>
        <v/>
      </c>
      <c r="G93" s="271" t="str">
        <f t="shared" si="5"/>
        <v/>
      </c>
      <c r="H93" s="296" t="str">
        <f t="shared" si="6"/>
        <v>否</v>
      </c>
      <c r="I93" s="301" t="str">
        <f t="shared" si="7"/>
        <v>否</v>
      </c>
    </row>
    <row r="94" ht="36" customHeight="1" spans="1:9">
      <c r="A94" s="292">
        <v>20109</v>
      </c>
      <c r="B94" s="293" t="s">
        <v>152</v>
      </c>
      <c r="C94" s="294">
        <f>SUM(C95:C103)</f>
        <v>89</v>
      </c>
      <c r="D94" s="294">
        <f>SUM(D95:D103)</f>
        <v>80</v>
      </c>
      <c r="E94" s="294">
        <f>SUM(E95:E103)</f>
        <v>528</v>
      </c>
      <c r="F94" s="295">
        <f t="shared" si="4"/>
        <v>5.93258426966292</v>
      </c>
      <c r="G94" s="295">
        <f t="shared" si="5"/>
        <v>6.6</v>
      </c>
      <c r="H94" s="296" t="str">
        <f t="shared" si="6"/>
        <v>是</v>
      </c>
      <c r="I94" s="301" t="str">
        <f t="shared" si="7"/>
        <v>是</v>
      </c>
    </row>
    <row r="95" ht="36" hidden="1" customHeight="1" spans="1:9">
      <c r="A95" s="297">
        <v>2010901</v>
      </c>
      <c r="B95" s="298" t="s">
        <v>95</v>
      </c>
      <c r="C95" s="299"/>
      <c r="D95" s="299"/>
      <c r="E95" s="299"/>
      <c r="F95" s="271" t="str">
        <f t="shared" si="4"/>
        <v/>
      </c>
      <c r="G95" s="271" t="str">
        <f t="shared" si="5"/>
        <v/>
      </c>
      <c r="H95" s="296" t="str">
        <f t="shared" si="6"/>
        <v>否</v>
      </c>
      <c r="I95" s="301" t="str">
        <f t="shared" si="7"/>
        <v>否</v>
      </c>
    </row>
    <row r="96" ht="36" hidden="1" customHeight="1" spans="1:9">
      <c r="A96" s="297">
        <v>2010902</v>
      </c>
      <c r="B96" s="298" t="s">
        <v>96</v>
      </c>
      <c r="C96" s="299"/>
      <c r="D96" s="299"/>
      <c r="E96" s="299"/>
      <c r="F96" s="271" t="str">
        <f t="shared" si="4"/>
        <v/>
      </c>
      <c r="G96" s="271" t="str">
        <f t="shared" si="5"/>
        <v/>
      </c>
      <c r="H96" s="296" t="str">
        <f t="shared" si="6"/>
        <v>否</v>
      </c>
      <c r="I96" s="301" t="str">
        <f t="shared" si="7"/>
        <v>否</v>
      </c>
    </row>
    <row r="97" customFormat="1" ht="36" hidden="1" customHeight="1" spans="1:9">
      <c r="A97" s="297">
        <v>2010903</v>
      </c>
      <c r="B97" s="302" t="s">
        <v>97</v>
      </c>
      <c r="C97" s="299"/>
      <c r="D97" s="299"/>
      <c r="E97" s="299"/>
      <c r="F97" s="271" t="str">
        <f t="shared" si="4"/>
        <v/>
      </c>
      <c r="G97" s="271" t="str">
        <f t="shared" si="5"/>
        <v/>
      </c>
      <c r="H97" s="296" t="str">
        <f t="shared" si="6"/>
        <v>否</v>
      </c>
      <c r="I97" s="301" t="str">
        <f t="shared" si="7"/>
        <v>否</v>
      </c>
    </row>
    <row r="98" customFormat="1" ht="36" hidden="1" customHeight="1" spans="1:9">
      <c r="A98" s="297">
        <v>2010904</v>
      </c>
      <c r="B98" s="302" t="s">
        <v>153</v>
      </c>
      <c r="C98" s="299"/>
      <c r="D98" s="299"/>
      <c r="E98" s="299"/>
      <c r="F98" s="271" t="str">
        <f t="shared" si="4"/>
        <v/>
      </c>
      <c r="G98" s="271" t="str">
        <f t="shared" si="5"/>
        <v/>
      </c>
      <c r="H98" s="296" t="str">
        <f t="shared" si="6"/>
        <v>否</v>
      </c>
      <c r="I98" s="301" t="str">
        <f t="shared" si="7"/>
        <v>否</v>
      </c>
    </row>
    <row r="99" ht="36" hidden="1" customHeight="1" spans="1:9">
      <c r="A99" s="297">
        <v>2010905</v>
      </c>
      <c r="B99" s="298" t="s">
        <v>154</v>
      </c>
      <c r="C99" s="299"/>
      <c r="D99" s="299"/>
      <c r="E99" s="299"/>
      <c r="F99" s="271" t="str">
        <f t="shared" si="4"/>
        <v/>
      </c>
      <c r="G99" s="271" t="str">
        <f t="shared" si="5"/>
        <v/>
      </c>
      <c r="H99" s="296" t="str">
        <f t="shared" si="6"/>
        <v>否</v>
      </c>
      <c r="I99" s="301" t="str">
        <f t="shared" si="7"/>
        <v>否</v>
      </c>
    </row>
    <row r="100" ht="36" hidden="1" customHeight="1" spans="1:9">
      <c r="A100" s="297">
        <v>2010907</v>
      </c>
      <c r="B100" s="298" t="s">
        <v>155</v>
      </c>
      <c r="C100" s="299"/>
      <c r="D100" s="299"/>
      <c r="E100" s="299"/>
      <c r="F100" s="271" t="str">
        <f t="shared" si="4"/>
        <v/>
      </c>
      <c r="G100" s="271" t="str">
        <f t="shared" si="5"/>
        <v/>
      </c>
      <c r="H100" s="296" t="str">
        <f t="shared" si="6"/>
        <v>否</v>
      </c>
      <c r="I100" s="301" t="str">
        <f t="shared" si="7"/>
        <v>否</v>
      </c>
    </row>
    <row r="101" ht="36" hidden="1" customHeight="1" spans="1:9">
      <c r="A101" s="297">
        <v>2010908</v>
      </c>
      <c r="B101" s="298" t="s">
        <v>138</v>
      </c>
      <c r="C101" s="299"/>
      <c r="D101" s="299"/>
      <c r="E101" s="299"/>
      <c r="F101" s="271" t="str">
        <f t="shared" si="4"/>
        <v/>
      </c>
      <c r="G101" s="271" t="str">
        <f t="shared" si="5"/>
        <v/>
      </c>
      <c r="H101" s="296" t="str">
        <f t="shared" si="6"/>
        <v>否</v>
      </c>
      <c r="I101" s="301" t="str">
        <f t="shared" si="7"/>
        <v>否</v>
      </c>
    </row>
    <row r="102" customFormat="1" ht="36" hidden="1" customHeight="1" spans="1:9">
      <c r="A102" s="297">
        <v>2010950</v>
      </c>
      <c r="B102" s="302" t="s">
        <v>104</v>
      </c>
      <c r="C102" s="299"/>
      <c r="D102" s="299"/>
      <c r="E102" s="299"/>
      <c r="F102" s="271" t="str">
        <f t="shared" si="4"/>
        <v/>
      </c>
      <c r="G102" s="271" t="str">
        <f t="shared" si="5"/>
        <v/>
      </c>
      <c r="H102" s="296" t="str">
        <f t="shared" si="6"/>
        <v>否</v>
      </c>
      <c r="I102" s="301" t="str">
        <f t="shared" si="7"/>
        <v>否</v>
      </c>
    </row>
    <row r="103" ht="36" customHeight="1" spans="1:9">
      <c r="A103" s="297">
        <v>2010999</v>
      </c>
      <c r="B103" s="298" t="s">
        <v>156</v>
      </c>
      <c r="C103" s="299">
        <v>89</v>
      </c>
      <c r="D103" s="299">
        <v>80</v>
      </c>
      <c r="E103" s="300">
        <v>528</v>
      </c>
      <c r="F103" s="271">
        <f t="shared" si="4"/>
        <v>5.93258426966292</v>
      </c>
      <c r="G103" s="271">
        <f t="shared" si="5"/>
        <v>6.6</v>
      </c>
      <c r="H103" s="296" t="str">
        <f t="shared" si="6"/>
        <v>是</v>
      </c>
      <c r="I103" s="301" t="str">
        <f t="shared" si="7"/>
        <v>否</v>
      </c>
    </row>
    <row r="104" ht="36" customHeight="1" spans="1:9">
      <c r="A104" s="292">
        <v>20110</v>
      </c>
      <c r="B104" s="293" t="s">
        <v>157</v>
      </c>
      <c r="C104" s="294">
        <f>SUM(C105:C118)</f>
        <v>384</v>
      </c>
      <c r="D104" s="294">
        <f>SUM(D105:D118)</f>
        <v>454</v>
      </c>
      <c r="E104" s="294">
        <f>SUM(E105:E118)</f>
        <v>365</v>
      </c>
      <c r="F104" s="295">
        <f t="shared" si="4"/>
        <v>0.950520833333333</v>
      </c>
      <c r="G104" s="295">
        <f t="shared" si="5"/>
        <v>0.803964757709251</v>
      </c>
      <c r="H104" s="296" t="str">
        <f t="shared" si="6"/>
        <v>是</v>
      </c>
      <c r="I104" s="301" t="str">
        <f t="shared" si="7"/>
        <v>是</v>
      </c>
    </row>
    <row r="105" ht="36" customHeight="1" spans="1:9">
      <c r="A105" s="297">
        <v>2011001</v>
      </c>
      <c r="B105" s="298" t="s">
        <v>95</v>
      </c>
      <c r="C105" s="299">
        <v>238</v>
      </c>
      <c r="D105" s="299">
        <v>286</v>
      </c>
      <c r="E105" s="300">
        <v>283</v>
      </c>
      <c r="F105" s="271">
        <f t="shared" si="4"/>
        <v>1.1890756302521</v>
      </c>
      <c r="G105" s="271">
        <f t="shared" si="5"/>
        <v>0.989510489510489</v>
      </c>
      <c r="H105" s="296" t="str">
        <f t="shared" si="6"/>
        <v>是</v>
      </c>
      <c r="I105" s="301" t="str">
        <f t="shared" si="7"/>
        <v>否</v>
      </c>
    </row>
    <row r="106" ht="36" customHeight="1" spans="1:9">
      <c r="A106" s="297">
        <v>2011002</v>
      </c>
      <c r="B106" s="298" t="s">
        <v>96</v>
      </c>
      <c r="C106" s="299">
        <v>121</v>
      </c>
      <c r="D106" s="299">
        <v>143</v>
      </c>
      <c r="E106" s="300">
        <v>41</v>
      </c>
      <c r="F106" s="271">
        <f t="shared" si="4"/>
        <v>0.338842975206612</v>
      </c>
      <c r="G106" s="271">
        <f t="shared" si="5"/>
        <v>0.286713286713287</v>
      </c>
      <c r="H106" s="296" t="str">
        <f t="shared" si="6"/>
        <v>是</v>
      </c>
      <c r="I106" s="301" t="str">
        <f t="shared" si="7"/>
        <v>否</v>
      </c>
    </row>
    <row r="107" ht="36" hidden="1" customHeight="1" spans="1:9">
      <c r="A107" s="297">
        <v>2011003</v>
      </c>
      <c r="B107" s="298" t="s">
        <v>97</v>
      </c>
      <c r="C107" s="299"/>
      <c r="D107" s="299">
        <v>0</v>
      </c>
      <c r="E107" s="299"/>
      <c r="F107" s="271" t="str">
        <f t="shared" si="4"/>
        <v/>
      </c>
      <c r="G107" s="271" t="str">
        <f t="shared" si="5"/>
        <v/>
      </c>
      <c r="H107" s="296" t="str">
        <f t="shared" si="6"/>
        <v>否</v>
      </c>
      <c r="I107" s="301" t="str">
        <f t="shared" si="7"/>
        <v>否</v>
      </c>
    </row>
    <row r="108" ht="36" customHeight="1" spans="1:9">
      <c r="A108" s="297">
        <v>2011004</v>
      </c>
      <c r="B108" s="298" t="s">
        <v>158</v>
      </c>
      <c r="C108" s="299">
        <v>20</v>
      </c>
      <c r="D108" s="299">
        <v>20</v>
      </c>
      <c r="E108" s="300"/>
      <c r="F108" s="271">
        <f t="shared" si="4"/>
        <v>0</v>
      </c>
      <c r="G108" s="271">
        <f t="shared" si="5"/>
        <v>0</v>
      </c>
      <c r="H108" s="296" t="str">
        <f t="shared" si="6"/>
        <v>是</v>
      </c>
      <c r="I108" s="301" t="str">
        <f t="shared" si="7"/>
        <v>否</v>
      </c>
    </row>
    <row r="109" customFormat="1" ht="36" hidden="1" customHeight="1" spans="1:9">
      <c r="A109" s="297">
        <v>2011005</v>
      </c>
      <c r="B109" s="302" t="s">
        <v>159</v>
      </c>
      <c r="C109" s="299"/>
      <c r="D109" s="299">
        <v>0</v>
      </c>
      <c r="E109" s="299"/>
      <c r="F109" s="271" t="str">
        <f t="shared" si="4"/>
        <v/>
      </c>
      <c r="G109" s="271" t="str">
        <f t="shared" si="5"/>
        <v/>
      </c>
      <c r="H109" s="296" t="str">
        <f t="shared" si="6"/>
        <v>否</v>
      </c>
      <c r="I109" s="301" t="str">
        <f t="shared" si="7"/>
        <v>否</v>
      </c>
    </row>
    <row r="110" ht="36" customHeight="1" spans="1:9">
      <c r="A110" s="297">
        <v>2011006</v>
      </c>
      <c r="B110" s="298" t="s">
        <v>160</v>
      </c>
      <c r="C110" s="299"/>
      <c r="D110" s="299">
        <v>0</v>
      </c>
      <c r="E110" s="300">
        <v>1</v>
      </c>
      <c r="F110" s="271" t="str">
        <f t="shared" si="4"/>
        <v/>
      </c>
      <c r="G110" s="271" t="str">
        <f t="shared" si="5"/>
        <v/>
      </c>
      <c r="H110" s="296" t="str">
        <f t="shared" si="6"/>
        <v>是</v>
      </c>
      <c r="I110" s="301" t="str">
        <f t="shared" si="7"/>
        <v>否</v>
      </c>
    </row>
    <row r="111" ht="36" hidden="1" customHeight="1" spans="1:9">
      <c r="A111" s="297">
        <v>2011007</v>
      </c>
      <c r="B111" s="298" t="s">
        <v>161</v>
      </c>
      <c r="C111" s="299"/>
      <c r="D111" s="299">
        <v>0</v>
      </c>
      <c r="E111" s="299"/>
      <c r="F111" s="271" t="str">
        <f t="shared" si="4"/>
        <v/>
      </c>
      <c r="G111" s="271" t="str">
        <f t="shared" si="5"/>
        <v/>
      </c>
      <c r="H111" s="296" t="str">
        <f t="shared" si="6"/>
        <v>否</v>
      </c>
      <c r="I111" s="301" t="str">
        <f t="shared" si="7"/>
        <v>否</v>
      </c>
    </row>
    <row r="112" ht="36" hidden="1" customHeight="1" spans="1:9">
      <c r="A112" s="297">
        <v>2011008</v>
      </c>
      <c r="B112" s="298" t="s">
        <v>162</v>
      </c>
      <c r="C112" s="299"/>
      <c r="D112" s="299">
        <v>0</v>
      </c>
      <c r="E112" s="299"/>
      <c r="F112" s="271" t="str">
        <f t="shared" si="4"/>
        <v/>
      </c>
      <c r="G112" s="271" t="str">
        <f t="shared" si="5"/>
        <v/>
      </c>
      <c r="H112" s="296" t="str">
        <f t="shared" si="6"/>
        <v>否</v>
      </c>
      <c r="I112" s="301" t="str">
        <f t="shared" si="7"/>
        <v>否</v>
      </c>
    </row>
    <row r="113" ht="36" hidden="1" customHeight="1" spans="1:9">
      <c r="A113" s="297">
        <v>2011009</v>
      </c>
      <c r="B113" s="298" t="s">
        <v>163</v>
      </c>
      <c r="C113" s="299"/>
      <c r="D113" s="299">
        <v>0</v>
      </c>
      <c r="E113" s="299"/>
      <c r="F113" s="271" t="str">
        <f t="shared" si="4"/>
        <v/>
      </c>
      <c r="G113" s="271" t="str">
        <f t="shared" si="5"/>
        <v/>
      </c>
      <c r="H113" s="296" t="str">
        <f t="shared" si="6"/>
        <v>否</v>
      </c>
      <c r="I113" s="301" t="str">
        <f t="shared" si="7"/>
        <v>否</v>
      </c>
    </row>
    <row r="114" ht="36" customHeight="1" spans="1:9">
      <c r="A114" s="297">
        <v>2011010</v>
      </c>
      <c r="B114" s="298" t="s">
        <v>164</v>
      </c>
      <c r="C114" s="299">
        <v>5</v>
      </c>
      <c r="D114" s="299">
        <v>5</v>
      </c>
      <c r="E114" s="300"/>
      <c r="F114" s="271">
        <f t="shared" si="4"/>
        <v>0</v>
      </c>
      <c r="G114" s="271">
        <f t="shared" si="5"/>
        <v>0</v>
      </c>
      <c r="H114" s="296" t="str">
        <f t="shared" si="6"/>
        <v>是</v>
      </c>
      <c r="I114" s="301" t="str">
        <f t="shared" si="7"/>
        <v>否</v>
      </c>
    </row>
    <row r="115" ht="36" customHeight="1" spans="1:9">
      <c r="A115" s="297">
        <v>2011011</v>
      </c>
      <c r="B115" s="298" t="s">
        <v>165</v>
      </c>
      <c r="C115" s="299"/>
      <c r="D115" s="299"/>
      <c r="E115" s="300">
        <v>40</v>
      </c>
      <c r="F115" s="271" t="str">
        <f t="shared" si="4"/>
        <v/>
      </c>
      <c r="G115" s="271" t="str">
        <f t="shared" si="5"/>
        <v/>
      </c>
      <c r="H115" s="296" t="str">
        <f t="shared" si="6"/>
        <v>是</v>
      </c>
      <c r="I115" s="301" t="str">
        <f t="shared" si="7"/>
        <v>否</v>
      </c>
    </row>
    <row r="116" ht="36" hidden="1" customHeight="1" spans="1:9">
      <c r="A116" s="297">
        <v>2011012</v>
      </c>
      <c r="B116" s="298" t="s">
        <v>166</v>
      </c>
      <c r="C116" s="299"/>
      <c r="D116" s="299"/>
      <c r="E116" s="299"/>
      <c r="F116" s="271" t="str">
        <f t="shared" si="4"/>
        <v/>
      </c>
      <c r="G116" s="271" t="str">
        <f t="shared" si="5"/>
        <v/>
      </c>
      <c r="H116" s="296" t="str">
        <f t="shared" si="6"/>
        <v>否</v>
      </c>
      <c r="I116" s="301" t="str">
        <f t="shared" si="7"/>
        <v>否</v>
      </c>
    </row>
    <row r="117" ht="36" hidden="1" customHeight="1" spans="1:9">
      <c r="A117" s="297">
        <v>2011050</v>
      </c>
      <c r="B117" s="298" t="s">
        <v>104</v>
      </c>
      <c r="C117" s="299"/>
      <c r="D117" s="299"/>
      <c r="E117" s="299"/>
      <c r="F117" s="271" t="str">
        <f t="shared" si="4"/>
        <v/>
      </c>
      <c r="G117" s="271" t="str">
        <f t="shared" si="5"/>
        <v/>
      </c>
      <c r="H117" s="296" t="str">
        <f t="shared" si="6"/>
        <v>否</v>
      </c>
      <c r="I117" s="301" t="str">
        <f t="shared" si="7"/>
        <v>否</v>
      </c>
    </row>
    <row r="118" ht="36" hidden="1" customHeight="1" spans="1:9">
      <c r="A118" s="297">
        <v>2011099</v>
      </c>
      <c r="B118" s="298" t="s">
        <v>167</v>
      </c>
      <c r="C118" s="299"/>
      <c r="D118" s="299"/>
      <c r="E118" s="299"/>
      <c r="F118" s="271" t="str">
        <f t="shared" si="4"/>
        <v/>
      </c>
      <c r="G118" s="271" t="str">
        <f t="shared" si="5"/>
        <v/>
      </c>
      <c r="H118" s="296" t="str">
        <f t="shared" si="6"/>
        <v>否</v>
      </c>
      <c r="I118" s="301" t="str">
        <f t="shared" si="7"/>
        <v>否</v>
      </c>
    </row>
    <row r="119" ht="36" customHeight="1" spans="1:9">
      <c r="A119" s="292">
        <v>20111</v>
      </c>
      <c r="B119" s="293" t="s">
        <v>168</v>
      </c>
      <c r="C119" s="294">
        <f>SUM(C120:C127)</f>
        <v>2433</v>
      </c>
      <c r="D119" s="294">
        <f>SUM(D120:D127)</f>
        <v>2846</v>
      </c>
      <c r="E119" s="294">
        <f>SUM(E120:E127)</f>
        <v>3863</v>
      </c>
      <c r="F119" s="295">
        <f t="shared" si="4"/>
        <v>1.58775174681463</v>
      </c>
      <c r="G119" s="295">
        <f t="shared" si="5"/>
        <v>1.35734364019677</v>
      </c>
      <c r="H119" s="296" t="str">
        <f t="shared" si="6"/>
        <v>是</v>
      </c>
      <c r="I119" s="301" t="str">
        <f t="shared" si="7"/>
        <v>是</v>
      </c>
    </row>
    <row r="120" ht="36" customHeight="1" spans="1:9">
      <c r="A120" s="297">
        <v>2011101</v>
      </c>
      <c r="B120" s="298" t="s">
        <v>95</v>
      </c>
      <c r="C120" s="299">
        <v>1714</v>
      </c>
      <c r="D120" s="299">
        <v>2057</v>
      </c>
      <c r="E120" s="300">
        <v>2413</v>
      </c>
      <c r="F120" s="271">
        <f t="shared" si="4"/>
        <v>1.40781796966161</v>
      </c>
      <c r="G120" s="271">
        <f t="shared" si="5"/>
        <v>1.17306757413709</v>
      </c>
      <c r="H120" s="296" t="str">
        <f t="shared" si="6"/>
        <v>是</v>
      </c>
      <c r="I120" s="301" t="str">
        <f t="shared" si="7"/>
        <v>否</v>
      </c>
    </row>
    <row r="121" ht="36" customHeight="1" spans="1:9">
      <c r="A121" s="297">
        <v>2011102</v>
      </c>
      <c r="B121" s="298" t="s">
        <v>96</v>
      </c>
      <c r="C121" s="299">
        <v>669</v>
      </c>
      <c r="D121" s="299">
        <v>789</v>
      </c>
      <c r="E121" s="300">
        <v>815</v>
      </c>
      <c r="F121" s="271">
        <f t="shared" si="4"/>
        <v>1.21823617339312</v>
      </c>
      <c r="G121" s="271">
        <f t="shared" si="5"/>
        <v>1.03295310519645</v>
      </c>
      <c r="H121" s="296" t="str">
        <f t="shared" si="6"/>
        <v>是</v>
      </c>
      <c r="I121" s="301" t="str">
        <f t="shared" si="7"/>
        <v>否</v>
      </c>
    </row>
    <row r="122" ht="36" hidden="1" customHeight="1" spans="1:9">
      <c r="A122" s="297">
        <v>2011103</v>
      </c>
      <c r="B122" s="298" t="s">
        <v>97</v>
      </c>
      <c r="C122" s="299"/>
      <c r="D122" s="299">
        <v>0</v>
      </c>
      <c r="E122" s="299">
        <v>0</v>
      </c>
      <c r="F122" s="271" t="str">
        <f t="shared" si="4"/>
        <v/>
      </c>
      <c r="G122" s="271" t="str">
        <f t="shared" si="5"/>
        <v/>
      </c>
      <c r="H122" s="296" t="str">
        <f t="shared" si="6"/>
        <v>否</v>
      </c>
      <c r="I122" s="301" t="str">
        <f t="shared" si="7"/>
        <v>否</v>
      </c>
    </row>
    <row r="123" ht="36" hidden="1" customHeight="1" spans="1:9">
      <c r="A123" s="297">
        <v>2011104</v>
      </c>
      <c r="B123" s="298" t="s">
        <v>169</v>
      </c>
      <c r="C123" s="299"/>
      <c r="D123" s="299">
        <v>0</v>
      </c>
      <c r="E123" s="299">
        <v>0</v>
      </c>
      <c r="F123" s="271" t="str">
        <f t="shared" si="4"/>
        <v/>
      </c>
      <c r="G123" s="271" t="str">
        <f t="shared" si="5"/>
        <v/>
      </c>
      <c r="H123" s="296" t="str">
        <f t="shared" si="6"/>
        <v>否</v>
      </c>
      <c r="I123" s="301" t="str">
        <f t="shared" si="7"/>
        <v>否</v>
      </c>
    </row>
    <row r="124" ht="36" hidden="1" customHeight="1" spans="1:9">
      <c r="A124" s="297">
        <v>2011105</v>
      </c>
      <c r="B124" s="298" t="s">
        <v>170</v>
      </c>
      <c r="C124" s="299"/>
      <c r="D124" s="299">
        <v>0</v>
      </c>
      <c r="E124" s="299">
        <v>0</v>
      </c>
      <c r="F124" s="271" t="str">
        <f t="shared" si="4"/>
        <v/>
      </c>
      <c r="G124" s="271" t="str">
        <f t="shared" si="5"/>
        <v/>
      </c>
      <c r="H124" s="296" t="str">
        <f t="shared" si="6"/>
        <v>否</v>
      </c>
      <c r="I124" s="301" t="str">
        <f t="shared" si="7"/>
        <v>否</v>
      </c>
    </row>
    <row r="125" customFormat="1" ht="36" hidden="1" customHeight="1" spans="1:9">
      <c r="A125" s="297">
        <v>2011106</v>
      </c>
      <c r="B125" s="302" t="s">
        <v>171</v>
      </c>
      <c r="C125" s="299"/>
      <c r="D125" s="299">
        <v>0</v>
      </c>
      <c r="E125" s="299">
        <v>0</v>
      </c>
      <c r="F125" s="271" t="str">
        <f t="shared" si="4"/>
        <v/>
      </c>
      <c r="G125" s="271" t="str">
        <f t="shared" si="5"/>
        <v/>
      </c>
      <c r="H125" s="296" t="str">
        <f t="shared" si="6"/>
        <v>否</v>
      </c>
      <c r="I125" s="301" t="str">
        <f t="shared" si="7"/>
        <v>否</v>
      </c>
    </row>
    <row r="126" ht="36" hidden="1" customHeight="1" spans="1:9">
      <c r="A126" s="297">
        <v>2011150</v>
      </c>
      <c r="B126" s="298" t="s">
        <v>104</v>
      </c>
      <c r="C126" s="299"/>
      <c r="D126" s="299">
        <v>0</v>
      </c>
      <c r="E126" s="299">
        <v>0</v>
      </c>
      <c r="F126" s="271" t="str">
        <f t="shared" si="4"/>
        <v/>
      </c>
      <c r="G126" s="271" t="str">
        <f t="shared" si="5"/>
        <v/>
      </c>
      <c r="H126" s="296" t="str">
        <f t="shared" si="6"/>
        <v>否</v>
      </c>
      <c r="I126" s="301" t="str">
        <f t="shared" si="7"/>
        <v>否</v>
      </c>
    </row>
    <row r="127" ht="36" customHeight="1" spans="1:9">
      <c r="A127" s="297">
        <v>2011199</v>
      </c>
      <c r="B127" s="298" t="s">
        <v>172</v>
      </c>
      <c r="C127" s="299">
        <v>50</v>
      </c>
      <c r="D127" s="299">
        <v>0</v>
      </c>
      <c r="E127" s="300">
        <v>635</v>
      </c>
      <c r="F127" s="271">
        <f t="shared" si="4"/>
        <v>12.7</v>
      </c>
      <c r="G127" s="271" t="str">
        <f t="shared" si="5"/>
        <v/>
      </c>
      <c r="H127" s="296" t="str">
        <f t="shared" si="6"/>
        <v>是</v>
      </c>
      <c r="I127" s="301" t="str">
        <f t="shared" si="7"/>
        <v>否</v>
      </c>
    </row>
    <row r="128" ht="36" customHeight="1" spans="1:9">
      <c r="A128" s="292">
        <v>20113</v>
      </c>
      <c r="B128" s="293" t="s">
        <v>173</v>
      </c>
      <c r="C128" s="294">
        <f>SUM(C129:C138)</f>
        <v>2221</v>
      </c>
      <c r="D128" s="294">
        <f>SUM(D129:D138)</f>
        <v>2544</v>
      </c>
      <c r="E128" s="294">
        <f>SUM(E129:E138)</f>
        <v>2554</v>
      </c>
      <c r="F128" s="295">
        <f t="shared" si="4"/>
        <v>1.14993246285457</v>
      </c>
      <c r="G128" s="295">
        <f t="shared" si="5"/>
        <v>1.00393081761006</v>
      </c>
      <c r="H128" s="296" t="str">
        <f t="shared" si="6"/>
        <v>是</v>
      </c>
      <c r="I128" s="301" t="str">
        <f t="shared" si="7"/>
        <v>是</v>
      </c>
    </row>
    <row r="129" ht="36" customHeight="1" spans="1:9">
      <c r="A129" s="297">
        <v>2011301</v>
      </c>
      <c r="B129" s="298" t="s">
        <v>95</v>
      </c>
      <c r="C129" s="299">
        <v>1490</v>
      </c>
      <c r="D129" s="299">
        <v>1788</v>
      </c>
      <c r="E129" s="300">
        <v>1759</v>
      </c>
      <c r="F129" s="271">
        <f t="shared" si="4"/>
        <v>1.18053691275168</v>
      </c>
      <c r="G129" s="271">
        <f t="shared" si="5"/>
        <v>0.983780760626398</v>
      </c>
      <c r="H129" s="296" t="str">
        <f t="shared" si="6"/>
        <v>是</v>
      </c>
      <c r="I129" s="301" t="str">
        <f t="shared" si="7"/>
        <v>否</v>
      </c>
    </row>
    <row r="130" ht="36" customHeight="1" spans="1:9">
      <c r="A130" s="297">
        <v>2011302</v>
      </c>
      <c r="B130" s="298" t="s">
        <v>96</v>
      </c>
      <c r="C130" s="299">
        <v>200</v>
      </c>
      <c r="D130" s="299">
        <v>236</v>
      </c>
      <c r="E130" s="300">
        <v>422</v>
      </c>
      <c r="F130" s="271">
        <f t="shared" si="4"/>
        <v>2.11</v>
      </c>
      <c r="G130" s="271">
        <f t="shared" si="5"/>
        <v>1.78813559322034</v>
      </c>
      <c r="H130" s="296" t="str">
        <f t="shared" si="6"/>
        <v>是</v>
      </c>
      <c r="I130" s="301" t="str">
        <f t="shared" si="7"/>
        <v>否</v>
      </c>
    </row>
    <row r="131" ht="36" hidden="1" customHeight="1" spans="1:9">
      <c r="A131" s="297">
        <v>2011303</v>
      </c>
      <c r="B131" s="298" t="s">
        <v>97</v>
      </c>
      <c r="C131" s="299">
        <v>0</v>
      </c>
      <c r="D131" s="299">
        <v>0</v>
      </c>
      <c r="E131" s="299">
        <v>0</v>
      </c>
      <c r="F131" s="271" t="str">
        <f t="shared" si="4"/>
        <v/>
      </c>
      <c r="G131" s="271" t="str">
        <f t="shared" si="5"/>
        <v/>
      </c>
      <c r="H131" s="296" t="str">
        <f t="shared" si="6"/>
        <v>否</v>
      </c>
      <c r="I131" s="301" t="str">
        <f t="shared" si="7"/>
        <v>否</v>
      </c>
    </row>
    <row r="132" ht="36" hidden="1" customHeight="1" spans="1:9">
      <c r="A132" s="297">
        <v>2011304</v>
      </c>
      <c r="B132" s="298" t="s">
        <v>174</v>
      </c>
      <c r="C132" s="299">
        <v>0</v>
      </c>
      <c r="D132" s="299">
        <v>0</v>
      </c>
      <c r="E132" s="299">
        <v>0</v>
      </c>
      <c r="F132" s="271" t="str">
        <f t="shared" si="4"/>
        <v/>
      </c>
      <c r="G132" s="271" t="str">
        <f t="shared" si="5"/>
        <v/>
      </c>
      <c r="H132" s="296" t="str">
        <f t="shared" si="6"/>
        <v>否</v>
      </c>
      <c r="I132" s="301" t="str">
        <f t="shared" si="7"/>
        <v>否</v>
      </c>
    </row>
    <row r="133" ht="36" customHeight="1" spans="1:9">
      <c r="A133" s="297">
        <v>2011305</v>
      </c>
      <c r="B133" s="298" t="s">
        <v>175</v>
      </c>
      <c r="C133" s="299">
        <v>50</v>
      </c>
      <c r="D133" s="299">
        <v>50</v>
      </c>
      <c r="E133" s="300">
        <v>10</v>
      </c>
      <c r="F133" s="271">
        <f t="shared" ref="F133:F196" si="8">IF(C133&lt;&gt;0,E133/C133,"")</f>
        <v>0.2</v>
      </c>
      <c r="G133" s="271">
        <f t="shared" ref="G133:G196" si="9">IF(D133&lt;&gt;0,E133/D133,"")</f>
        <v>0.2</v>
      </c>
      <c r="H133" s="296" t="str">
        <f t="shared" ref="H133:H196" si="10">IF(B133&lt;&gt;"",IF(SUM(C133:E133,J133)&lt;&gt;0,"是","否"),"是")</f>
        <v>是</v>
      </c>
      <c r="I133" s="301" t="str">
        <f t="shared" ref="I133:I196" si="11">IF(LEN(A133)&lt;=5,"是","否")</f>
        <v>否</v>
      </c>
    </row>
    <row r="134" ht="36" hidden="1" customHeight="1" spans="1:9">
      <c r="A134" s="297">
        <v>2011306</v>
      </c>
      <c r="B134" s="298" t="s">
        <v>176</v>
      </c>
      <c r="C134" s="299">
        <v>0</v>
      </c>
      <c r="D134" s="299">
        <v>0</v>
      </c>
      <c r="E134" s="299">
        <v>0</v>
      </c>
      <c r="F134" s="271" t="str">
        <f t="shared" si="8"/>
        <v/>
      </c>
      <c r="G134" s="271" t="str">
        <f t="shared" si="9"/>
        <v/>
      </c>
      <c r="H134" s="296" t="str">
        <f t="shared" si="10"/>
        <v>否</v>
      </c>
      <c r="I134" s="301" t="str">
        <f t="shared" si="11"/>
        <v>否</v>
      </c>
    </row>
    <row r="135" ht="36" hidden="1" customHeight="1" spans="1:9">
      <c r="A135" s="297">
        <v>2011307</v>
      </c>
      <c r="B135" s="298" t="s">
        <v>177</v>
      </c>
      <c r="C135" s="299">
        <v>0</v>
      </c>
      <c r="D135" s="299">
        <v>0</v>
      </c>
      <c r="E135" s="299">
        <v>0</v>
      </c>
      <c r="F135" s="271" t="str">
        <f t="shared" si="8"/>
        <v/>
      </c>
      <c r="G135" s="271" t="str">
        <f t="shared" si="9"/>
        <v/>
      </c>
      <c r="H135" s="296" t="str">
        <f t="shared" si="10"/>
        <v>否</v>
      </c>
      <c r="I135" s="301" t="str">
        <f t="shared" si="11"/>
        <v>否</v>
      </c>
    </row>
    <row r="136" ht="36" customHeight="1" spans="1:9">
      <c r="A136" s="297">
        <v>2011308</v>
      </c>
      <c r="B136" s="298" t="s">
        <v>178</v>
      </c>
      <c r="C136" s="299">
        <v>470</v>
      </c>
      <c r="D136" s="299">
        <v>470</v>
      </c>
      <c r="E136" s="300">
        <v>348</v>
      </c>
      <c r="F136" s="271">
        <f t="shared" si="8"/>
        <v>0.740425531914894</v>
      </c>
      <c r="G136" s="271">
        <f t="shared" si="9"/>
        <v>0.740425531914894</v>
      </c>
      <c r="H136" s="296" t="str">
        <f t="shared" si="10"/>
        <v>是</v>
      </c>
      <c r="I136" s="301" t="str">
        <f t="shared" si="11"/>
        <v>否</v>
      </c>
    </row>
    <row r="137" ht="36" hidden="1" customHeight="1" spans="1:9">
      <c r="A137" s="297">
        <v>2011350</v>
      </c>
      <c r="B137" s="298" t="s">
        <v>104</v>
      </c>
      <c r="C137" s="299">
        <v>0</v>
      </c>
      <c r="D137" s="299"/>
      <c r="E137" s="299">
        <v>0</v>
      </c>
      <c r="F137" s="271" t="str">
        <f t="shared" si="8"/>
        <v/>
      </c>
      <c r="G137" s="271" t="str">
        <f t="shared" si="9"/>
        <v/>
      </c>
      <c r="H137" s="296" t="str">
        <f t="shared" si="10"/>
        <v>否</v>
      </c>
      <c r="I137" s="301" t="str">
        <f t="shared" si="11"/>
        <v>否</v>
      </c>
    </row>
    <row r="138" ht="36" customHeight="1" spans="1:9">
      <c r="A138" s="297">
        <v>2011399</v>
      </c>
      <c r="B138" s="298" t="s">
        <v>179</v>
      </c>
      <c r="C138" s="299">
        <v>11</v>
      </c>
      <c r="D138" s="299"/>
      <c r="E138" s="300">
        <v>15</v>
      </c>
      <c r="F138" s="271">
        <f t="shared" si="8"/>
        <v>1.36363636363636</v>
      </c>
      <c r="G138" s="271" t="str">
        <f t="shared" si="9"/>
        <v/>
      </c>
      <c r="H138" s="296" t="str">
        <f t="shared" si="10"/>
        <v>是</v>
      </c>
      <c r="I138" s="301" t="str">
        <f t="shared" si="11"/>
        <v>否</v>
      </c>
    </row>
    <row r="139" ht="36" hidden="1" customHeight="1" spans="1:9">
      <c r="A139" s="292">
        <v>20114</v>
      </c>
      <c r="B139" s="293" t="s">
        <v>180</v>
      </c>
      <c r="C139" s="294">
        <f>SUM(C140:C150)</f>
        <v>0</v>
      </c>
      <c r="D139" s="294">
        <f>SUM(D140:D150)</f>
        <v>0</v>
      </c>
      <c r="E139" s="294">
        <f>SUM(E140:E150)</f>
        <v>0</v>
      </c>
      <c r="F139" s="295" t="str">
        <f t="shared" si="8"/>
        <v/>
      </c>
      <c r="G139" s="295" t="str">
        <f t="shared" si="9"/>
        <v/>
      </c>
      <c r="H139" s="296" t="str">
        <f t="shared" si="10"/>
        <v>否</v>
      </c>
      <c r="I139" s="301" t="str">
        <f t="shared" si="11"/>
        <v>是</v>
      </c>
    </row>
    <row r="140" ht="36" hidden="1" customHeight="1" spans="1:9">
      <c r="A140" s="297">
        <v>2011401</v>
      </c>
      <c r="B140" s="298" t="s">
        <v>95</v>
      </c>
      <c r="C140" s="299"/>
      <c r="D140" s="299"/>
      <c r="E140" s="299"/>
      <c r="F140" s="271" t="str">
        <f t="shared" si="8"/>
        <v/>
      </c>
      <c r="G140" s="271" t="str">
        <f t="shared" si="9"/>
        <v/>
      </c>
      <c r="H140" s="296" t="str">
        <f t="shared" si="10"/>
        <v>否</v>
      </c>
      <c r="I140" s="301" t="str">
        <f t="shared" si="11"/>
        <v>否</v>
      </c>
    </row>
    <row r="141" ht="36" hidden="1" customHeight="1" spans="1:9">
      <c r="A141" s="297">
        <v>2011402</v>
      </c>
      <c r="B141" s="298" t="s">
        <v>96</v>
      </c>
      <c r="C141" s="299"/>
      <c r="D141" s="299"/>
      <c r="E141" s="299"/>
      <c r="F141" s="271" t="str">
        <f t="shared" si="8"/>
        <v/>
      </c>
      <c r="G141" s="271" t="str">
        <f t="shared" si="9"/>
        <v/>
      </c>
      <c r="H141" s="296" t="str">
        <f t="shared" si="10"/>
        <v>否</v>
      </c>
      <c r="I141" s="301" t="str">
        <f t="shared" si="11"/>
        <v>否</v>
      </c>
    </row>
    <row r="142" customFormat="1" ht="36" hidden="1" customHeight="1" spans="1:9">
      <c r="A142" s="297">
        <v>2011403</v>
      </c>
      <c r="B142" s="302" t="s">
        <v>97</v>
      </c>
      <c r="C142" s="299"/>
      <c r="D142" s="299"/>
      <c r="E142" s="299"/>
      <c r="F142" s="271" t="str">
        <f t="shared" si="8"/>
        <v/>
      </c>
      <c r="G142" s="271" t="str">
        <f t="shared" si="9"/>
        <v/>
      </c>
      <c r="H142" s="296" t="str">
        <f t="shared" si="10"/>
        <v>否</v>
      </c>
      <c r="I142" s="301" t="str">
        <f t="shared" si="11"/>
        <v>否</v>
      </c>
    </row>
    <row r="143" customFormat="1" ht="36" hidden="1" customHeight="1" spans="1:9">
      <c r="A143" s="297">
        <v>2011404</v>
      </c>
      <c r="B143" s="302" t="s">
        <v>181</v>
      </c>
      <c r="C143" s="299"/>
      <c r="D143" s="299"/>
      <c r="E143" s="299"/>
      <c r="F143" s="271" t="str">
        <f t="shared" si="8"/>
        <v/>
      </c>
      <c r="G143" s="271" t="str">
        <f t="shared" si="9"/>
        <v/>
      </c>
      <c r="H143" s="296" t="str">
        <f t="shared" si="10"/>
        <v>否</v>
      </c>
      <c r="I143" s="301" t="str">
        <f t="shared" si="11"/>
        <v>否</v>
      </c>
    </row>
    <row r="144" ht="36" hidden="1" customHeight="1" spans="1:9">
      <c r="A144" s="297">
        <v>2011405</v>
      </c>
      <c r="B144" s="298" t="s">
        <v>182</v>
      </c>
      <c r="C144" s="299"/>
      <c r="D144" s="299"/>
      <c r="E144" s="299"/>
      <c r="F144" s="271" t="str">
        <f t="shared" si="8"/>
        <v/>
      </c>
      <c r="G144" s="271" t="str">
        <f t="shared" si="9"/>
        <v/>
      </c>
      <c r="H144" s="296" t="str">
        <f t="shared" si="10"/>
        <v>否</v>
      </c>
      <c r="I144" s="301" t="str">
        <f t="shared" si="11"/>
        <v>否</v>
      </c>
    </row>
    <row r="145" ht="36" hidden="1" customHeight="1" spans="1:9">
      <c r="A145" s="297">
        <v>2011406</v>
      </c>
      <c r="B145" s="298" t="s">
        <v>183</v>
      </c>
      <c r="C145" s="299"/>
      <c r="D145" s="299"/>
      <c r="E145" s="299"/>
      <c r="F145" s="271" t="str">
        <f t="shared" si="8"/>
        <v/>
      </c>
      <c r="G145" s="271" t="str">
        <f t="shared" si="9"/>
        <v/>
      </c>
      <c r="H145" s="296" t="str">
        <f t="shared" si="10"/>
        <v>否</v>
      </c>
      <c r="I145" s="301" t="str">
        <f t="shared" si="11"/>
        <v>否</v>
      </c>
    </row>
    <row r="146" ht="36" hidden="1" customHeight="1" spans="1:9">
      <c r="A146" s="297">
        <v>2011407</v>
      </c>
      <c r="B146" s="298" t="s">
        <v>184</v>
      </c>
      <c r="C146" s="299"/>
      <c r="D146" s="299"/>
      <c r="E146" s="299"/>
      <c r="F146" s="271" t="str">
        <f t="shared" si="8"/>
        <v/>
      </c>
      <c r="G146" s="271" t="str">
        <f t="shared" si="9"/>
        <v/>
      </c>
      <c r="H146" s="296" t="str">
        <f t="shared" si="10"/>
        <v>否</v>
      </c>
      <c r="I146" s="301" t="str">
        <f t="shared" si="11"/>
        <v>否</v>
      </c>
    </row>
    <row r="147" customFormat="1" ht="36" hidden="1" customHeight="1" spans="1:9">
      <c r="A147" s="297">
        <v>2011408</v>
      </c>
      <c r="B147" s="302" t="s">
        <v>185</v>
      </c>
      <c r="C147" s="299"/>
      <c r="D147" s="299"/>
      <c r="E147" s="299"/>
      <c r="F147" s="271" t="str">
        <f t="shared" si="8"/>
        <v/>
      </c>
      <c r="G147" s="271" t="str">
        <f t="shared" si="9"/>
        <v/>
      </c>
      <c r="H147" s="296" t="str">
        <f t="shared" si="10"/>
        <v>否</v>
      </c>
      <c r="I147" s="301" t="str">
        <f t="shared" si="11"/>
        <v>否</v>
      </c>
    </row>
    <row r="148" ht="36" hidden="1" customHeight="1" spans="1:9">
      <c r="A148" s="297">
        <v>2011409</v>
      </c>
      <c r="B148" s="298" t="s">
        <v>186</v>
      </c>
      <c r="C148" s="299"/>
      <c r="D148" s="299"/>
      <c r="E148" s="299"/>
      <c r="F148" s="271" t="str">
        <f t="shared" si="8"/>
        <v/>
      </c>
      <c r="G148" s="271" t="str">
        <f t="shared" si="9"/>
        <v/>
      </c>
      <c r="H148" s="296" t="str">
        <f t="shared" si="10"/>
        <v>否</v>
      </c>
      <c r="I148" s="301" t="str">
        <f t="shared" si="11"/>
        <v>否</v>
      </c>
    </row>
    <row r="149" ht="36" hidden="1" customHeight="1" spans="1:9">
      <c r="A149" s="297">
        <v>2011450</v>
      </c>
      <c r="B149" s="298" t="s">
        <v>104</v>
      </c>
      <c r="C149" s="299"/>
      <c r="D149" s="299"/>
      <c r="E149" s="299"/>
      <c r="F149" s="271" t="str">
        <f t="shared" si="8"/>
        <v/>
      </c>
      <c r="G149" s="271" t="str">
        <f t="shared" si="9"/>
        <v/>
      </c>
      <c r="H149" s="296" t="str">
        <f t="shared" si="10"/>
        <v>否</v>
      </c>
      <c r="I149" s="301" t="str">
        <f t="shared" si="11"/>
        <v>否</v>
      </c>
    </row>
    <row r="150" ht="36" hidden="1" customHeight="1" spans="1:9">
      <c r="A150" s="297">
        <v>2011499</v>
      </c>
      <c r="B150" s="298" t="s">
        <v>187</v>
      </c>
      <c r="C150" s="299"/>
      <c r="D150" s="299"/>
      <c r="E150" s="299"/>
      <c r="F150" s="271" t="str">
        <f t="shared" si="8"/>
        <v/>
      </c>
      <c r="G150" s="271" t="str">
        <f t="shared" si="9"/>
        <v/>
      </c>
      <c r="H150" s="296" t="str">
        <f t="shared" si="10"/>
        <v>否</v>
      </c>
      <c r="I150" s="301" t="str">
        <f t="shared" si="11"/>
        <v>否</v>
      </c>
    </row>
    <row r="151" ht="36" customHeight="1" spans="1:9">
      <c r="A151" s="292">
        <v>20115</v>
      </c>
      <c r="B151" s="293" t="s">
        <v>188</v>
      </c>
      <c r="C151" s="294">
        <f>SUM(C152:C160)</f>
        <v>1066</v>
      </c>
      <c r="D151" s="294">
        <f>SUM(D152:D160)</f>
        <v>1207</v>
      </c>
      <c r="E151" s="294">
        <f>SUM(E152:E160)</f>
        <v>1175</v>
      </c>
      <c r="F151" s="295">
        <f t="shared" si="8"/>
        <v>1.10225140712946</v>
      </c>
      <c r="G151" s="295">
        <f t="shared" si="9"/>
        <v>0.973487986743993</v>
      </c>
      <c r="H151" s="296" t="str">
        <f t="shared" si="10"/>
        <v>是</v>
      </c>
      <c r="I151" s="301" t="str">
        <f t="shared" si="11"/>
        <v>是</v>
      </c>
    </row>
    <row r="152" ht="36" customHeight="1" spans="1:9">
      <c r="A152" s="297">
        <v>2011501</v>
      </c>
      <c r="B152" s="298" t="s">
        <v>95</v>
      </c>
      <c r="C152" s="299">
        <v>837</v>
      </c>
      <c r="D152" s="299">
        <v>1004</v>
      </c>
      <c r="E152" s="300">
        <v>981</v>
      </c>
      <c r="F152" s="271">
        <f t="shared" si="8"/>
        <v>1.17204301075269</v>
      </c>
      <c r="G152" s="271">
        <f t="shared" si="9"/>
        <v>0.977091633466135</v>
      </c>
      <c r="H152" s="296" t="str">
        <f t="shared" si="10"/>
        <v>是</v>
      </c>
      <c r="I152" s="301" t="str">
        <f t="shared" si="11"/>
        <v>否</v>
      </c>
    </row>
    <row r="153" ht="36" customHeight="1" spans="1:9">
      <c r="A153" s="297">
        <v>2011502</v>
      </c>
      <c r="B153" s="298" t="s">
        <v>96</v>
      </c>
      <c r="C153" s="299">
        <v>14</v>
      </c>
      <c r="D153" s="299">
        <v>17</v>
      </c>
      <c r="E153" s="300">
        <v>98</v>
      </c>
      <c r="F153" s="271">
        <f t="shared" si="8"/>
        <v>7</v>
      </c>
      <c r="G153" s="271">
        <f t="shared" si="9"/>
        <v>5.76470588235294</v>
      </c>
      <c r="H153" s="296" t="str">
        <f t="shared" si="10"/>
        <v>是</v>
      </c>
      <c r="I153" s="301" t="str">
        <f t="shared" si="11"/>
        <v>否</v>
      </c>
    </row>
    <row r="154" ht="36" hidden="1" customHeight="1" spans="1:9">
      <c r="A154" s="297">
        <v>2011503</v>
      </c>
      <c r="B154" s="298" t="s">
        <v>97</v>
      </c>
      <c r="C154" s="299">
        <v>0</v>
      </c>
      <c r="D154" s="299">
        <v>0</v>
      </c>
      <c r="E154" s="299"/>
      <c r="F154" s="271" t="str">
        <f t="shared" si="8"/>
        <v/>
      </c>
      <c r="G154" s="271" t="str">
        <f t="shared" si="9"/>
        <v/>
      </c>
      <c r="H154" s="296" t="str">
        <f t="shared" si="10"/>
        <v>否</v>
      </c>
      <c r="I154" s="301" t="str">
        <f t="shared" si="11"/>
        <v>否</v>
      </c>
    </row>
    <row r="155" ht="36" customHeight="1" spans="1:9">
      <c r="A155" s="297">
        <v>2011504</v>
      </c>
      <c r="B155" s="298" t="s">
        <v>189</v>
      </c>
      <c r="C155" s="299">
        <v>55</v>
      </c>
      <c r="D155" s="299">
        <v>55</v>
      </c>
      <c r="E155" s="300">
        <v>35</v>
      </c>
      <c r="F155" s="271">
        <f t="shared" si="8"/>
        <v>0.636363636363636</v>
      </c>
      <c r="G155" s="271">
        <f t="shared" si="9"/>
        <v>0.636363636363636</v>
      </c>
      <c r="H155" s="296" t="str">
        <f t="shared" si="10"/>
        <v>是</v>
      </c>
      <c r="I155" s="301" t="str">
        <f t="shared" si="11"/>
        <v>否</v>
      </c>
    </row>
    <row r="156" ht="36" customHeight="1" spans="1:9">
      <c r="A156" s="297">
        <v>2011505</v>
      </c>
      <c r="B156" s="298" t="s">
        <v>190</v>
      </c>
      <c r="C156" s="299">
        <v>86</v>
      </c>
      <c r="D156" s="299">
        <v>86</v>
      </c>
      <c r="E156" s="300">
        <v>10</v>
      </c>
      <c r="F156" s="271">
        <f t="shared" si="8"/>
        <v>0.116279069767442</v>
      </c>
      <c r="G156" s="271">
        <f t="shared" si="9"/>
        <v>0.116279069767442</v>
      </c>
      <c r="H156" s="296" t="str">
        <f t="shared" si="10"/>
        <v>是</v>
      </c>
      <c r="I156" s="301" t="str">
        <f t="shared" si="11"/>
        <v>否</v>
      </c>
    </row>
    <row r="157" ht="36" customHeight="1" spans="1:9">
      <c r="A157" s="297">
        <v>2011506</v>
      </c>
      <c r="B157" s="298" t="s">
        <v>191</v>
      </c>
      <c r="C157" s="299">
        <v>15</v>
      </c>
      <c r="D157" s="299">
        <v>15</v>
      </c>
      <c r="E157" s="300">
        <v>5</v>
      </c>
      <c r="F157" s="271">
        <f t="shared" si="8"/>
        <v>0.333333333333333</v>
      </c>
      <c r="G157" s="271">
        <f t="shared" si="9"/>
        <v>0.333333333333333</v>
      </c>
      <c r="H157" s="296" t="str">
        <f t="shared" si="10"/>
        <v>是</v>
      </c>
      <c r="I157" s="301" t="str">
        <f t="shared" si="11"/>
        <v>否</v>
      </c>
    </row>
    <row r="158" ht="36" hidden="1" customHeight="1" spans="1:9">
      <c r="A158" s="297">
        <v>2011507</v>
      </c>
      <c r="B158" s="298" t="s">
        <v>138</v>
      </c>
      <c r="C158" s="299">
        <v>0</v>
      </c>
      <c r="D158" s="299">
        <v>0</v>
      </c>
      <c r="E158" s="299"/>
      <c r="F158" s="271" t="str">
        <f t="shared" si="8"/>
        <v/>
      </c>
      <c r="G158" s="271" t="str">
        <f t="shared" si="9"/>
        <v/>
      </c>
      <c r="H158" s="296" t="str">
        <f t="shared" si="10"/>
        <v>否</v>
      </c>
      <c r="I158" s="301" t="str">
        <f t="shared" si="11"/>
        <v>否</v>
      </c>
    </row>
    <row r="159" ht="36" hidden="1" customHeight="1" spans="1:9">
      <c r="A159" s="297">
        <v>2011550</v>
      </c>
      <c r="B159" s="298" t="s">
        <v>104</v>
      </c>
      <c r="C159" s="299">
        <v>0</v>
      </c>
      <c r="D159" s="299">
        <v>0</v>
      </c>
      <c r="E159" s="299"/>
      <c r="F159" s="271" t="str">
        <f t="shared" si="8"/>
        <v/>
      </c>
      <c r="G159" s="271" t="str">
        <f t="shared" si="9"/>
        <v/>
      </c>
      <c r="H159" s="296" t="str">
        <f t="shared" si="10"/>
        <v>否</v>
      </c>
      <c r="I159" s="301" t="str">
        <f t="shared" si="11"/>
        <v>否</v>
      </c>
    </row>
    <row r="160" ht="36" customHeight="1" spans="1:9">
      <c r="A160" s="297">
        <v>2011599</v>
      </c>
      <c r="B160" s="298" t="s">
        <v>192</v>
      </c>
      <c r="C160" s="299">
        <v>59</v>
      </c>
      <c r="D160" s="299">
        <v>30</v>
      </c>
      <c r="E160" s="300">
        <v>46</v>
      </c>
      <c r="F160" s="271">
        <f t="shared" si="8"/>
        <v>0.779661016949153</v>
      </c>
      <c r="G160" s="271">
        <f t="shared" si="9"/>
        <v>1.53333333333333</v>
      </c>
      <c r="H160" s="296" t="str">
        <f t="shared" si="10"/>
        <v>是</v>
      </c>
      <c r="I160" s="301" t="str">
        <f t="shared" si="11"/>
        <v>否</v>
      </c>
    </row>
    <row r="161" ht="36" customHeight="1" spans="1:9">
      <c r="A161" s="292">
        <v>20117</v>
      </c>
      <c r="B161" s="293" t="s">
        <v>193</v>
      </c>
      <c r="C161" s="294">
        <f>SUM(C162:C173)</f>
        <v>607</v>
      </c>
      <c r="D161" s="294">
        <f>SUM(D162:D173)</f>
        <v>705</v>
      </c>
      <c r="E161" s="294">
        <f>SUM(E162:E173)</f>
        <v>677</v>
      </c>
      <c r="F161" s="295">
        <f t="shared" si="8"/>
        <v>1.11532125205931</v>
      </c>
      <c r="G161" s="295">
        <f t="shared" si="9"/>
        <v>0.960283687943262</v>
      </c>
      <c r="H161" s="296" t="str">
        <f t="shared" si="10"/>
        <v>是</v>
      </c>
      <c r="I161" s="301" t="str">
        <f t="shared" si="11"/>
        <v>是</v>
      </c>
    </row>
    <row r="162" ht="36" customHeight="1" spans="1:9">
      <c r="A162" s="297">
        <v>2011701</v>
      </c>
      <c r="B162" s="298" t="s">
        <v>95</v>
      </c>
      <c r="C162" s="299">
        <v>489</v>
      </c>
      <c r="D162" s="299">
        <v>587</v>
      </c>
      <c r="E162" s="300">
        <v>560</v>
      </c>
      <c r="F162" s="271">
        <f t="shared" si="8"/>
        <v>1.14519427402863</v>
      </c>
      <c r="G162" s="271">
        <f t="shared" si="9"/>
        <v>0.954003407155026</v>
      </c>
      <c r="H162" s="296" t="str">
        <f t="shared" si="10"/>
        <v>是</v>
      </c>
      <c r="I162" s="301" t="str">
        <f t="shared" si="11"/>
        <v>否</v>
      </c>
    </row>
    <row r="163" ht="36" hidden="1" customHeight="1" spans="1:9">
      <c r="A163" s="297">
        <v>2011702</v>
      </c>
      <c r="B163" s="298" t="s">
        <v>96</v>
      </c>
      <c r="C163" s="299">
        <v>0</v>
      </c>
      <c r="D163" s="299">
        <v>0</v>
      </c>
      <c r="E163" s="299"/>
      <c r="F163" s="271" t="str">
        <f t="shared" si="8"/>
        <v/>
      </c>
      <c r="G163" s="271" t="str">
        <f t="shared" si="9"/>
        <v/>
      </c>
      <c r="H163" s="296" t="str">
        <f t="shared" si="10"/>
        <v>否</v>
      </c>
      <c r="I163" s="301" t="str">
        <f t="shared" si="11"/>
        <v>否</v>
      </c>
    </row>
    <row r="164" ht="36" hidden="1" customHeight="1" spans="1:9">
      <c r="A164" s="297">
        <v>2011703</v>
      </c>
      <c r="B164" s="298" t="s">
        <v>97</v>
      </c>
      <c r="C164" s="299">
        <v>0</v>
      </c>
      <c r="D164" s="299">
        <v>0</v>
      </c>
      <c r="E164" s="299"/>
      <c r="F164" s="271" t="str">
        <f t="shared" si="8"/>
        <v/>
      </c>
      <c r="G164" s="271" t="str">
        <f t="shared" si="9"/>
        <v/>
      </c>
      <c r="H164" s="296" t="str">
        <f t="shared" si="10"/>
        <v>否</v>
      </c>
      <c r="I164" s="301" t="str">
        <f t="shared" si="11"/>
        <v>否</v>
      </c>
    </row>
    <row r="165" ht="36" hidden="1" customHeight="1" spans="1:9">
      <c r="A165" s="297">
        <v>2011704</v>
      </c>
      <c r="B165" s="298" t="s">
        <v>194</v>
      </c>
      <c r="C165" s="299">
        <v>0</v>
      </c>
      <c r="D165" s="299">
        <v>0</v>
      </c>
      <c r="E165" s="299"/>
      <c r="F165" s="271" t="str">
        <f t="shared" si="8"/>
        <v/>
      </c>
      <c r="G165" s="271" t="str">
        <f t="shared" si="9"/>
        <v/>
      </c>
      <c r="H165" s="296" t="str">
        <f t="shared" si="10"/>
        <v>否</v>
      </c>
      <c r="I165" s="301" t="str">
        <f t="shared" si="11"/>
        <v>否</v>
      </c>
    </row>
    <row r="166" ht="36" hidden="1" customHeight="1" spans="1:9">
      <c r="A166" s="297">
        <v>2011705</v>
      </c>
      <c r="B166" s="298" t="s">
        <v>195</v>
      </c>
      <c r="C166" s="299">
        <v>0</v>
      </c>
      <c r="D166" s="299">
        <v>0</v>
      </c>
      <c r="E166" s="299"/>
      <c r="F166" s="271" t="str">
        <f t="shared" si="8"/>
        <v/>
      </c>
      <c r="G166" s="271" t="str">
        <f t="shared" si="9"/>
        <v/>
      </c>
      <c r="H166" s="296" t="str">
        <f t="shared" si="10"/>
        <v>否</v>
      </c>
      <c r="I166" s="301" t="str">
        <f t="shared" si="11"/>
        <v>否</v>
      </c>
    </row>
    <row r="167" ht="36" customHeight="1" spans="1:9">
      <c r="A167" s="297">
        <v>2011706</v>
      </c>
      <c r="B167" s="298" t="s">
        <v>196</v>
      </c>
      <c r="C167" s="299">
        <v>108</v>
      </c>
      <c r="D167" s="299">
        <v>108</v>
      </c>
      <c r="E167" s="300">
        <v>97</v>
      </c>
      <c r="F167" s="271">
        <f t="shared" si="8"/>
        <v>0.898148148148148</v>
      </c>
      <c r="G167" s="271">
        <f t="shared" si="9"/>
        <v>0.898148148148148</v>
      </c>
      <c r="H167" s="296" t="str">
        <f t="shared" si="10"/>
        <v>是</v>
      </c>
      <c r="I167" s="301" t="str">
        <f t="shared" si="11"/>
        <v>否</v>
      </c>
    </row>
    <row r="168" ht="36" customHeight="1" spans="1:9">
      <c r="A168" s="297">
        <v>2011707</v>
      </c>
      <c r="B168" s="298" t="s">
        <v>197</v>
      </c>
      <c r="C168" s="299">
        <v>10</v>
      </c>
      <c r="D168" s="299">
        <v>10</v>
      </c>
      <c r="E168" s="300">
        <v>20</v>
      </c>
      <c r="F168" s="271">
        <f t="shared" si="8"/>
        <v>2</v>
      </c>
      <c r="G168" s="271">
        <f t="shared" si="9"/>
        <v>2</v>
      </c>
      <c r="H168" s="296" t="str">
        <f t="shared" si="10"/>
        <v>是</v>
      </c>
      <c r="I168" s="301" t="str">
        <f t="shared" si="11"/>
        <v>否</v>
      </c>
    </row>
    <row r="169" ht="36" hidden="1" customHeight="1" spans="1:9">
      <c r="A169" s="297">
        <v>2011708</v>
      </c>
      <c r="B169" s="298" t="s">
        <v>198</v>
      </c>
      <c r="C169" s="299">
        <v>0</v>
      </c>
      <c r="D169" s="299"/>
      <c r="E169" s="299"/>
      <c r="F169" s="271" t="str">
        <f t="shared" si="8"/>
        <v/>
      </c>
      <c r="G169" s="271" t="str">
        <f t="shared" si="9"/>
        <v/>
      </c>
      <c r="H169" s="296" t="str">
        <f t="shared" si="10"/>
        <v>否</v>
      </c>
      <c r="I169" s="301" t="str">
        <f t="shared" si="11"/>
        <v>否</v>
      </c>
    </row>
    <row r="170" ht="36" hidden="1" customHeight="1" spans="1:9">
      <c r="A170" s="297">
        <v>2011709</v>
      </c>
      <c r="B170" s="298" t="s">
        <v>199</v>
      </c>
      <c r="C170" s="299">
        <v>0</v>
      </c>
      <c r="D170" s="299"/>
      <c r="E170" s="299"/>
      <c r="F170" s="271" t="str">
        <f t="shared" si="8"/>
        <v/>
      </c>
      <c r="G170" s="271" t="str">
        <f t="shared" si="9"/>
        <v/>
      </c>
      <c r="H170" s="296" t="str">
        <f t="shared" si="10"/>
        <v>否</v>
      </c>
      <c r="I170" s="301" t="str">
        <f t="shared" si="11"/>
        <v>否</v>
      </c>
    </row>
    <row r="171" ht="36" hidden="1" customHeight="1" spans="1:9">
      <c r="A171" s="297">
        <v>2011710</v>
      </c>
      <c r="B171" s="298" t="s">
        <v>138</v>
      </c>
      <c r="C171" s="299">
        <v>0</v>
      </c>
      <c r="D171" s="299"/>
      <c r="E171" s="299"/>
      <c r="F171" s="271" t="str">
        <f t="shared" si="8"/>
        <v/>
      </c>
      <c r="G171" s="271" t="str">
        <f t="shared" si="9"/>
        <v/>
      </c>
      <c r="H171" s="296" t="str">
        <f t="shared" si="10"/>
        <v>否</v>
      </c>
      <c r="I171" s="301" t="str">
        <f t="shared" si="11"/>
        <v>否</v>
      </c>
    </row>
    <row r="172" ht="36" hidden="1" customHeight="1" spans="1:9">
      <c r="A172" s="297">
        <v>2011750</v>
      </c>
      <c r="B172" s="298" t="s">
        <v>104</v>
      </c>
      <c r="C172" s="299">
        <v>0</v>
      </c>
      <c r="D172" s="299"/>
      <c r="E172" s="299"/>
      <c r="F172" s="271" t="str">
        <f t="shared" si="8"/>
        <v/>
      </c>
      <c r="G172" s="271" t="str">
        <f t="shared" si="9"/>
        <v/>
      </c>
      <c r="H172" s="296" t="str">
        <f t="shared" si="10"/>
        <v>否</v>
      </c>
      <c r="I172" s="301" t="str">
        <f t="shared" si="11"/>
        <v>否</v>
      </c>
    </row>
    <row r="173" ht="36" hidden="1" customHeight="1" spans="1:9">
      <c r="A173" s="297">
        <v>2011799</v>
      </c>
      <c r="B173" s="298" t="s">
        <v>200</v>
      </c>
      <c r="C173" s="299">
        <v>0</v>
      </c>
      <c r="D173" s="299"/>
      <c r="E173" s="299"/>
      <c r="F173" s="271" t="str">
        <f t="shared" si="8"/>
        <v/>
      </c>
      <c r="G173" s="271" t="str">
        <f t="shared" si="9"/>
        <v/>
      </c>
      <c r="H173" s="296" t="str">
        <f t="shared" si="10"/>
        <v>否</v>
      </c>
      <c r="I173" s="301" t="str">
        <f t="shared" si="11"/>
        <v>否</v>
      </c>
    </row>
    <row r="174" ht="36" customHeight="1" spans="1:9">
      <c r="A174" s="292">
        <v>20123</v>
      </c>
      <c r="B174" s="293" t="s">
        <v>201</v>
      </c>
      <c r="C174" s="294">
        <f>SUM(C175:C180)</f>
        <v>723</v>
      </c>
      <c r="D174" s="294">
        <f>SUM(D175:D180)</f>
        <v>761</v>
      </c>
      <c r="E174" s="294">
        <f>SUM(E175:E180)</f>
        <v>3560</v>
      </c>
      <c r="F174" s="295">
        <f t="shared" si="8"/>
        <v>4.92392807745505</v>
      </c>
      <c r="G174" s="295">
        <f t="shared" si="9"/>
        <v>4.67805519053876</v>
      </c>
      <c r="H174" s="296" t="str">
        <f t="shared" si="10"/>
        <v>是</v>
      </c>
      <c r="I174" s="301" t="str">
        <f t="shared" si="11"/>
        <v>是</v>
      </c>
    </row>
    <row r="175" ht="36" customHeight="1" spans="1:9">
      <c r="A175" s="297">
        <v>2012301</v>
      </c>
      <c r="B175" s="298" t="s">
        <v>95</v>
      </c>
      <c r="C175" s="299">
        <v>216</v>
      </c>
      <c r="D175" s="299">
        <v>259</v>
      </c>
      <c r="E175" s="300">
        <v>273</v>
      </c>
      <c r="F175" s="271">
        <f t="shared" si="8"/>
        <v>1.26388888888889</v>
      </c>
      <c r="G175" s="271">
        <f t="shared" si="9"/>
        <v>1.05405405405405</v>
      </c>
      <c r="H175" s="296" t="str">
        <f t="shared" si="10"/>
        <v>是</v>
      </c>
      <c r="I175" s="301" t="str">
        <f t="shared" si="11"/>
        <v>否</v>
      </c>
    </row>
    <row r="176" ht="36" customHeight="1" spans="1:9">
      <c r="A176" s="297">
        <v>2012302</v>
      </c>
      <c r="B176" s="298" t="s">
        <v>96</v>
      </c>
      <c r="C176" s="299">
        <v>0</v>
      </c>
      <c r="D176" s="299">
        <v>0</v>
      </c>
      <c r="E176" s="300">
        <v>199</v>
      </c>
      <c r="F176" s="271" t="str">
        <f t="shared" si="8"/>
        <v/>
      </c>
      <c r="G176" s="271" t="str">
        <f t="shared" si="9"/>
        <v/>
      </c>
      <c r="H176" s="296" t="str">
        <f t="shared" si="10"/>
        <v>是</v>
      </c>
      <c r="I176" s="301" t="str">
        <f t="shared" si="11"/>
        <v>否</v>
      </c>
    </row>
    <row r="177" ht="36" hidden="1" customHeight="1" spans="1:9">
      <c r="A177" s="297">
        <v>2012303</v>
      </c>
      <c r="B177" s="298" t="s">
        <v>97</v>
      </c>
      <c r="C177" s="299">
        <v>0</v>
      </c>
      <c r="D177" s="299">
        <v>0</v>
      </c>
      <c r="E177" s="299">
        <v>0</v>
      </c>
      <c r="F177" s="271" t="str">
        <f t="shared" si="8"/>
        <v/>
      </c>
      <c r="G177" s="271" t="str">
        <f t="shared" si="9"/>
        <v/>
      </c>
      <c r="H177" s="296" t="str">
        <f t="shared" si="10"/>
        <v>否</v>
      </c>
      <c r="I177" s="301" t="str">
        <f t="shared" si="11"/>
        <v>否</v>
      </c>
    </row>
    <row r="178" ht="36" customHeight="1" spans="1:9">
      <c r="A178" s="297">
        <v>2012304</v>
      </c>
      <c r="B178" s="298" t="s">
        <v>202</v>
      </c>
      <c r="C178" s="299">
        <v>102</v>
      </c>
      <c r="D178" s="299">
        <v>102</v>
      </c>
      <c r="E178" s="300">
        <v>0</v>
      </c>
      <c r="F178" s="271">
        <f t="shared" si="8"/>
        <v>0</v>
      </c>
      <c r="G178" s="271">
        <f t="shared" si="9"/>
        <v>0</v>
      </c>
      <c r="H178" s="296" t="str">
        <f t="shared" si="10"/>
        <v>是</v>
      </c>
      <c r="I178" s="301" t="str">
        <f t="shared" si="11"/>
        <v>否</v>
      </c>
    </row>
    <row r="179" ht="36" hidden="1" customHeight="1" spans="1:9">
      <c r="A179" s="297">
        <v>2012350</v>
      </c>
      <c r="B179" s="298" t="s">
        <v>104</v>
      </c>
      <c r="C179" s="299">
        <v>0</v>
      </c>
      <c r="D179" s="299">
        <v>0</v>
      </c>
      <c r="E179" s="299">
        <v>0</v>
      </c>
      <c r="F179" s="271" t="str">
        <f t="shared" si="8"/>
        <v/>
      </c>
      <c r="G179" s="271" t="str">
        <f t="shared" si="9"/>
        <v/>
      </c>
      <c r="H179" s="296" t="str">
        <f t="shared" si="10"/>
        <v>否</v>
      </c>
      <c r="I179" s="301" t="str">
        <f t="shared" si="11"/>
        <v>否</v>
      </c>
    </row>
    <row r="180" ht="36" customHeight="1" spans="1:9">
      <c r="A180" s="297">
        <v>2012399</v>
      </c>
      <c r="B180" s="298" t="s">
        <v>203</v>
      </c>
      <c r="C180" s="299">
        <v>405</v>
      </c>
      <c r="D180" s="299">
        <v>400</v>
      </c>
      <c r="E180" s="300">
        <v>3088</v>
      </c>
      <c r="F180" s="271">
        <f t="shared" si="8"/>
        <v>7.62469135802469</v>
      </c>
      <c r="G180" s="271">
        <f t="shared" si="9"/>
        <v>7.72</v>
      </c>
      <c r="H180" s="296" t="str">
        <f t="shared" si="10"/>
        <v>是</v>
      </c>
      <c r="I180" s="301" t="str">
        <f t="shared" si="11"/>
        <v>否</v>
      </c>
    </row>
    <row r="181" ht="36" customHeight="1" spans="1:9">
      <c r="A181" s="292">
        <v>20124</v>
      </c>
      <c r="B181" s="293" t="s">
        <v>204</v>
      </c>
      <c r="C181" s="294">
        <f>SUM(C182:C187)</f>
        <v>76</v>
      </c>
      <c r="D181" s="294">
        <f>SUM(D182:D187)</f>
        <v>81</v>
      </c>
      <c r="E181" s="294">
        <f>SUM(E182:E187)</f>
        <v>82</v>
      </c>
      <c r="F181" s="295">
        <f t="shared" si="8"/>
        <v>1.07894736842105</v>
      </c>
      <c r="G181" s="295">
        <f t="shared" si="9"/>
        <v>1.01234567901235</v>
      </c>
      <c r="H181" s="296" t="str">
        <f t="shared" si="10"/>
        <v>是</v>
      </c>
      <c r="I181" s="301" t="str">
        <f t="shared" si="11"/>
        <v>是</v>
      </c>
    </row>
    <row r="182" ht="36" customHeight="1" spans="1:9">
      <c r="A182" s="297">
        <v>2012401</v>
      </c>
      <c r="B182" s="298" t="s">
        <v>95</v>
      </c>
      <c r="C182" s="299">
        <v>33</v>
      </c>
      <c r="D182" s="299">
        <v>40</v>
      </c>
      <c r="E182" s="300">
        <v>27</v>
      </c>
      <c r="F182" s="271">
        <f t="shared" si="8"/>
        <v>0.818181818181818</v>
      </c>
      <c r="G182" s="271">
        <f t="shared" si="9"/>
        <v>0.675</v>
      </c>
      <c r="H182" s="296" t="str">
        <f t="shared" si="10"/>
        <v>是</v>
      </c>
      <c r="I182" s="301" t="str">
        <f t="shared" si="11"/>
        <v>否</v>
      </c>
    </row>
    <row r="183" ht="36" customHeight="1" spans="1:9">
      <c r="A183" s="297">
        <v>2012402</v>
      </c>
      <c r="B183" s="298" t="s">
        <v>96</v>
      </c>
      <c r="C183" s="299">
        <v>18</v>
      </c>
      <c r="D183" s="299">
        <v>21</v>
      </c>
      <c r="E183" s="300">
        <v>30</v>
      </c>
      <c r="F183" s="271">
        <f t="shared" si="8"/>
        <v>1.66666666666667</v>
      </c>
      <c r="G183" s="271">
        <f t="shared" si="9"/>
        <v>1.42857142857143</v>
      </c>
      <c r="H183" s="296" t="str">
        <f t="shared" si="10"/>
        <v>是</v>
      </c>
      <c r="I183" s="301" t="str">
        <f t="shared" si="11"/>
        <v>否</v>
      </c>
    </row>
    <row r="184" ht="36" hidden="1" customHeight="1" spans="1:9">
      <c r="A184" s="297">
        <v>2012403</v>
      </c>
      <c r="B184" s="298" t="s">
        <v>97</v>
      </c>
      <c r="C184" s="299">
        <v>0</v>
      </c>
      <c r="D184" s="299">
        <v>0</v>
      </c>
      <c r="E184" s="299"/>
      <c r="F184" s="271" t="str">
        <f t="shared" si="8"/>
        <v/>
      </c>
      <c r="G184" s="271" t="str">
        <f t="shared" si="9"/>
        <v/>
      </c>
      <c r="H184" s="296" t="str">
        <f t="shared" si="10"/>
        <v>否</v>
      </c>
      <c r="I184" s="301" t="str">
        <f t="shared" si="11"/>
        <v>否</v>
      </c>
    </row>
    <row r="185" ht="36" hidden="1" customHeight="1" spans="1:9">
      <c r="A185" s="297">
        <v>2012404</v>
      </c>
      <c r="B185" s="298" t="s">
        <v>205</v>
      </c>
      <c r="C185" s="299">
        <v>0</v>
      </c>
      <c r="D185" s="299">
        <v>0</v>
      </c>
      <c r="E185" s="299"/>
      <c r="F185" s="271" t="str">
        <f t="shared" si="8"/>
        <v/>
      </c>
      <c r="G185" s="271" t="str">
        <f t="shared" si="9"/>
        <v/>
      </c>
      <c r="H185" s="296" t="str">
        <f t="shared" si="10"/>
        <v>否</v>
      </c>
      <c r="I185" s="301" t="str">
        <f t="shared" si="11"/>
        <v>否</v>
      </c>
    </row>
    <row r="186" ht="36" hidden="1" customHeight="1" spans="1:9">
      <c r="A186" s="297">
        <v>2012450</v>
      </c>
      <c r="B186" s="298" t="s">
        <v>104</v>
      </c>
      <c r="C186" s="299">
        <v>0</v>
      </c>
      <c r="D186" s="299">
        <v>0</v>
      </c>
      <c r="E186" s="299"/>
      <c r="F186" s="271" t="str">
        <f t="shared" si="8"/>
        <v/>
      </c>
      <c r="G186" s="271" t="str">
        <f t="shared" si="9"/>
        <v/>
      </c>
      <c r="H186" s="296" t="str">
        <f t="shared" si="10"/>
        <v>否</v>
      </c>
      <c r="I186" s="301" t="str">
        <f t="shared" si="11"/>
        <v>否</v>
      </c>
    </row>
    <row r="187" ht="36" customHeight="1" spans="1:9">
      <c r="A187" s="297">
        <v>2012499</v>
      </c>
      <c r="B187" s="298" t="s">
        <v>206</v>
      </c>
      <c r="C187" s="299">
        <v>25</v>
      </c>
      <c r="D187" s="299">
        <v>20</v>
      </c>
      <c r="E187" s="300">
        <v>25</v>
      </c>
      <c r="F187" s="271">
        <f t="shared" si="8"/>
        <v>1</v>
      </c>
      <c r="G187" s="271">
        <f t="shared" si="9"/>
        <v>1.25</v>
      </c>
      <c r="H187" s="296" t="str">
        <f t="shared" si="10"/>
        <v>是</v>
      </c>
      <c r="I187" s="301" t="str">
        <f t="shared" si="11"/>
        <v>否</v>
      </c>
    </row>
    <row r="188" ht="36" customHeight="1" spans="1:9">
      <c r="A188" s="292">
        <v>20125</v>
      </c>
      <c r="B188" s="293" t="s">
        <v>207</v>
      </c>
      <c r="C188" s="294">
        <f>SUM(C189:C196)</f>
        <v>322</v>
      </c>
      <c r="D188" s="294">
        <f>SUM(D189:D196)</f>
        <v>317</v>
      </c>
      <c r="E188" s="294">
        <f>SUM(E189:E196)</f>
        <v>348</v>
      </c>
      <c r="F188" s="295">
        <f t="shared" si="8"/>
        <v>1.08074534161491</v>
      </c>
      <c r="G188" s="295">
        <f t="shared" si="9"/>
        <v>1.09779179810726</v>
      </c>
      <c r="H188" s="296" t="str">
        <f t="shared" si="10"/>
        <v>是</v>
      </c>
      <c r="I188" s="301" t="str">
        <f t="shared" si="11"/>
        <v>是</v>
      </c>
    </row>
    <row r="189" ht="36" customHeight="1" spans="1:9">
      <c r="A189" s="297">
        <v>2012501</v>
      </c>
      <c r="B189" s="298" t="s">
        <v>95</v>
      </c>
      <c r="C189" s="299">
        <v>10</v>
      </c>
      <c r="D189" s="299">
        <v>12</v>
      </c>
      <c r="E189" s="300"/>
      <c r="F189" s="271">
        <f t="shared" si="8"/>
        <v>0</v>
      </c>
      <c r="G189" s="271">
        <f t="shared" si="9"/>
        <v>0</v>
      </c>
      <c r="H189" s="296" t="str">
        <f t="shared" si="10"/>
        <v>是</v>
      </c>
      <c r="I189" s="301" t="str">
        <f t="shared" si="11"/>
        <v>否</v>
      </c>
    </row>
    <row r="190" ht="36" customHeight="1" spans="1:9">
      <c r="A190" s="297">
        <v>2012502</v>
      </c>
      <c r="B190" s="298" t="s">
        <v>96</v>
      </c>
      <c r="C190" s="299">
        <v>0</v>
      </c>
      <c r="D190" s="299">
        <v>0</v>
      </c>
      <c r="E190" s="300">
        <v>7</v>
      </c>
      <c r="F190" s="271" t="str">
        <f t="shared" si="8"/>
        <v/>
      </c>
      <c r="G190" s="271" t="str">
        <f t="shared" si="9"/>
        <v/>
      </c>
      <c r="H190" s="296" t="str">
        <f t="shared" si="10"/>
        <v>是</v>
      </c>
      <c r="I190" s="301" t="str">
        <f t="shared" si="11"/>
        <v>否</v>
      </c>
    </row>
    <row r="191" ht="36" hidden="1" customHeight="1" spans="1:9">
      <c r="A191" s="297">
        <v>2012503</v>
      </c>
      <c r="B191" s="298" t="s">
        <v>97</v>
      </c>
      <c r="C191" s="299">
        <v>0</v>
      </c>
      <c r="D191" s="299">
        <v>0</v>
      </c>
      <c r="E191" s="299"/>
      <c r="F191" s="271" t="str">
        <f t="shared" si="8"/>
        <v/>
      </c>
      <c r="G191" s="271" t="str">
        <f t="shared" si="9"/>
        <v/>
      </c>
      <c r="H191" s="296" t="str">
        <f t="shared" si="10"/>
        <v>否</v>
      </c>
      <c r="I191" s="301" t="str">
        <f t="shared" si="11"/>
        <v>否</v>
      </c>
    </row>
    <row r="192" ht="36" hidden="1" customHeight="1" spans="1:9">
      <c r="A192" s="297">
        <v>2012504</v>
      </c>
      <c r="B192" s="298" t="s">
        <v>208</v>
      </c>
      <c r="C192" s="299">
        <v>0</v>
      </c>
      <c r="D192" s="299">
        <v>0</v>
      </c>
      <c r="E192" s="299"/>
      <c r="F192" s="271" t="str">
        <f t="shared" si="8"/>
        <v/>
      </c>
      <c r="G192" s="271" t="str">
        <f t="shared" si="9"/>
        <v/>
      </c>
      <c r="H192" s="296" t="str">
        <f t="shared" si="10"/>
        <v>否</v>
      </c>
      <c r="I192" s="301" t="str">
        <f t="shared" si="11"/>
        <v>否</v>
      </c>
    </row>
    <row r="193" ht="36" hidden="1" customHeight="1" spans="1:9">
      <c r="A193" s="297">
        <v>2012505</v>
      </c>
      <c r="B193" s="298" t="s">
        <v>209</v>
      </c>
      <c r="C193" s="299">
        <v>0</v>
      </c>
      <c r="D193" s="299">
        <v>0</v>
      </c>
      <c r="E193" s="299"/>
      <c r="F193" s="271" t="str">
        <f t="shared" si="8"/>
        <v/>
      </c>
      <c r="G193" s="271" t="str">
        <f t="shared" si="9"/>
        <v/>
      </c>
      <c r="H193" s="296" t="str">
        <f t="shared" si="10"/>
        <v>否</v>
      </c>
      <c r="I193" s="301" t="str">
        <f t="shared" si="11"/>
        <v>否</v>
      </c>
    </row>
    <row r="194" ht="36" customHeight="1" spans="1:9">
      <c r="A194" s="297">
        <v>2012506</v>
      </c>
      <c r="B194" s="298" t="s">
        <v>210</v>
      </c>
      <c r="C194" s="299">
        <v>135</v>
      </c>
      <c r="D194" s="299">
        <v>135</v>
      </c>
      <c r="E194" s="300">
        <v>268</v>
      </c>
      <c r="F194" s="271">
        <f t="shared" si="8"/>
        <v>1.98518518518519</v>
      </c>
      <c r="G194" s="271">
        <f t="shared" si="9"/>
        <v>1.98518518518519</v>
      </c>
      <c r="H194" s="296" t="str">
        <f t="shared" si="10"/>
        <v>是</v>
      </c>
      <c r="I194" s="301" t="str">
        <f t="shared" si="11"/>
        <v>否</v>
      </c>
    </row>
    <row r="195" ht="36" hidden="1" customHeight="1" spans="1:9">
      <c r="A195" s="297">
        <v>2012550</v>
      </c>
      <c r="B195" s="298" t="s">
        <v>104</v>
      </c>
      <c r="C195" s="299">
        <v>0</v>
      </c>
      <c r="D195" s="299">
        <v>0</v>
      </c>
      <c r="E195" s="299"/>
      <c r="F195" s="271" t="str">
        <f t="shared" si="8"/>
        <v/>
      </c>
      <c r="G195" s="271" t="str">
        <f t="shared" si="9"/>
        <v/>
      </c>
      <c r="H195" s="296" t="str">
        <f t="shared" si="10"/>
        <v>否</v>
      </c>
      <c r="I195" s="301" t="str">
        <f t="shared" si="11"/>
        <v>否</v>
      </c>
    </row>
    <row r="196" ht="36" customHeight="1" spans="1:9">
      <c r="A196" s="297">
        <v>2012599</v>
      </c>
      <c r="B196" s="298" t="s">
        <v>211</v>
      </c>
      <c r="C196" s="299">
        <v>177</v>
      </c>
      <c r="D196" s="299">
        <v>170</v>
      </c>
      <c r="E196" s="300">
        <v>73</v>
      </c>
      <c r="F196" s="271">
        <f t="shared" si="8"/>
        <v>0.412429378531073</v>
      </c>
      <c r="G196" s="271">
        <f t="shared" si="9"/>
        <v>0.429411764705882</v>
      </c>
      <c r="H196" s="296" t="str">
        <f t="shared" si="10"/>
        <v>是</v>
      </c>
      <c r="I196" s="301" t="str">
        <f t="shared" si="11"/>
        <v>否</v>
      </c>
    </row>
    <row r="197" ht="36" customHeight="1" spans="1:9">
      <c r="A197" s="292">
        <v>20126</v>
      </c>
      <c r="B197" s="293" t="s">
        <v>212</v>
      </c>
      <c r="C197" s="294">
        <f>SUM(C198:C202)</f>
        <v>512</v>
      </c>
      <c r="D197" s="294">
        <f>SUM(D198:D202)</f>
        <v>576</v>
      </c>
      <c r="E197" s="294">
        <f>SUM(E198:E202)</f>
        <v>502</v>
      </c>
      <c r="F197" s="295">
        <f t="shared" ref="F197:F260" si="12">IF(C197&lt;&gt;0,E197/C197,"")</f>
        <v>0.98046875</v>
      </c>
      <c r="G197" s="295">
        <f t="shared" ref="G197:G260" si="13">IF(D197&lt;&gt;0,E197/D197,"")</f>
        <v>0.871527777777778</v>
      </c>
      <c r="H197" s="296" t="str">
        <f t="shared" ref="H197:H260" si="14">IF(B197&lt;&gt;"",IF(SUM(C197:E197,J197)&lt;&gt;0,"是","否"),"是")</f>
        <v>是</v>
      </c>
      <c r="I197" s="301" t="str">
        <f t="shared" ref="I197:I260" si="15">IF(LEN(A197)&lt;=5,"是","否")</f>
        <v>是</v>
      </c>
    </row>
    <row r="198" ht="36" customHeight="1" spans="1:9">
      <c r="A198" s="297">
        <v>2012601</v>
      </c>
      <c r="B198" s="298" t="s">
        <v>95</v>
      </c>
      <c r="C198" s="299">
        <v>313</v>
      </c>
      <c r="D198" s="299">
        <v>376</v>
      </c>
      <c r="E198" s="300">
        <v>404</v>
      </c>
      <c r="F198" s="271">
        <f t="shared" si="12"/>
        <v>1.29073482428115</v>
      </c>
      <c r="G198" s="271">
        <f t="shared" si="13"/>
        <v>1.07446808510638</v>
      </c>
      <c r="H198" s="296" t="str">
        <f t="shared" si="14"/>
        <v>是</v>
      </c>
      <c r="I198" s="301" t="str">
        <f t="shared" si="15"/>
        <v>否</v>
      </c>
    </row>
    <row r="199" ht="36" hidden="1" customHeight="1" spans="1:9">
      <c r="A199" s="297">
        <v>2012602</v>
      </c>
      <c r="B199" s="298" t="s">
        <v>96</v>
      </c>
      <c r="C199" s="299">
        <v>0</v>
      </c>
      <c r="D199" s="299">
        <v>0</v>
      </c>
      <c r="E199" s="299">
        <v>0</v>
      </c>
      <c r="F199" s="271" t="str">
        <f t="shared" si="12"/>
        <v/>
      </c>
      <c r="G199" s="271" t="str">
        <f t="shared" si="13"/>
        <v/>
      </c>
      <c r="H199" s="296" t="str">
        <f t="shared" si="14"/>
        <v>否</v>
      </c>
      <c r="I199" s="301" t="str">
        <f t="shared" si="15"/>
        <v>否</v>
      </c>
    </row>
    <row r="200" customFormat="1" ht="36" hidden="1" customHeight="1" spans="1:9">
      <c r="A200" s="297">
        <v>2012603</v>
      </c>
      <c r="B200" s="302" t="s">
        <v>97</v>
      </c>
      <c r="C200" s="299">
        <v>0</v>
      </c>
      <c r="D200" s="299">
        <v>0</v>
      </c>
      <c r="E200" s="299">
        <v>0</v>
      </c>
      <c r="F200" s="271" t="str">
        <f t="shared" si="12"/>
        <v/>
      </c>
      <c r="G200" s="271" t="str">
        <f t="shared" si="13"/>
        <v/>
      </c>
      <c r="H200" s="296" t="str">
        <f t="shared" si="14"/>
        <v>否</v>
      </c>
      <c r="I200" s="301" t="str">
        <f t="shared" si="15"/>
        <v>否</v>
      </c>
    </row>
    <row r="201" ht="36" customHeight="1" spans="1:9">
      <c r="A201" s="297">
        <v>2012604</v>
      </c>
      <c r="B201" s="298" t="s">
        <v>213</v>
      </c>
      <c r="C201" s="299">
        <v>199</v>
      </c>
      <c r="D201" s="299">
        <v>200</v>
      </c>
      <c r="E201" s="300">
        <v>93</v>
      </c>
      <c r="F201" s="271">
        <f t="shared" si="12"/>
        <v>0.467336683417085</v>
      </c>
      <c r="G201" s="271">
        <f t="shared" si="13"/>
        <v>0.465</v>
      </c>
      <c r="H201" s="296" t="str">
        <f t="shared" si="14"/>
        <v>是</v>
      </c>
      <c r="I201" s="301" t="str">
        <f t="shared" si="15"/>
        <v>否</v>
      </c>
    </row>
    <row r="202" ht="36" customHeight="1" spans="1:9">
      <c r="A202" s="297">
        <v>2012699</v>
      </c>
      <c r="B202" s="298" t="s">
        <v>214</v>
      </c>
      <c r="C202" s="299">
        <v>0</v>
      </c>
      <c r="D202" s="299">
        <v>0</v>
      </c>
      <c r="E202" s="300">
        <v>5</v>
      </c>
      <c r="F202" s="271" t="str">
        <f t="shared" si="12"/>
        <v/>
      </c>
      <c r="G202" s="271" t="str">
        <f t="shared" si="13"/>
        <v/>
      </c>
      <c r="H202" s="296" t="str">
        <f t="shared" si="14"/>
        <v>是</v>
      </c>
      <c r="I202" s="301" t="str">
        <f t="shared" si="15"/>
        <v>否</v>
      </c>
    </row>
    <row r="203" ht="36" customHeight="1" spans="1:9">
      <c r="A203" s="292">
        <v>20128</v>
      </c>
      <c r="B203" s="293" t="s">
        <v>215</v>
      </c>
      <c r="C203" s="294">
        <f>SUM(C204:C209)</f>
        <v>199</v>
      </c>
      <c r="D203" s="294">
        <f>SUM(D204:D209)</f>
        <v>234</v>
      </c>
      <c r="E203" s="294">
        <f>SUM(E204:E209)</f>
        <v>158</v>
      </c>
      <c r="F203" s="295">
        <f t="shared" si="12"/>
        <v>0.793969849246231</v>
      </c>
      <c r="G203" s="295">
        <f t="shared" si="13"/>
        <v>0.675213675213675</v>
      </c>
      <c r="H203" s="296" t="str">
        <f t="shared" si="14"/>
        <v>是</v>
      </c>
      <c r="I203" s="301" t="str">
        <f t="shared" si="15"/>
        <v>是</v>
      </c>
    </row>
    <row r="204" ht="36" customHeight="1" spans="1:9">
      <c r="A204" s="297">
        <v>2012801</v>
      </c>
      <c r="B204" s="298" t="s">
        <v>95</v>
      </c>
      <c r="C204" s="299">
        <v>100</v>
      </c>
      <c r="D204" s="299">
        <v>120</v>
      </c>
      <c r="E204" s="300">
        <v>132</v>
      </c>
      <c r="F204" s="271">
        <f t="shared" si="12"/>
        <v>1.32</v>
      </c>
      <c r="G204" s="271">
        <f t="shared" si="13"/>
        <v>1.1</v>
      </c>
      <c r="H204" s="296" t="str">
        <f t="shared" si="14"/>
        <v>是</v>
      </c>
      <c r="I204" s="301" t="str">
        <f t="shared" si="15"/>
        <v>否</v>
      </c>
    </row>
    <row r="205" ht="36" customHeight="1" spans="1:9">
      <c r="A205" s="297">
        <v>2012802</v>
      </c>
      <c r="B205" s="298" t="s">
        <v>96</v>
      </c>
      <c r="C205" s="299">
        <v>81</v>
      </c>
      <c r="D205" s="299">
        <v>96</v>
      </c>
      <c r="E205" s="300">
        <v>26</v>
      </c>
      <c r="F205" s="271">
        <f t="shared" si="12"/>
        <v>0.320987654320988</v>
      </c>
      <c r="G205" s="271">
        <f t="shared" si="13"/>
        <v>0.270833333333333</v>
      </c>
      <c r="H205" s="296" t="str">
        <f t="shared" si="14"/>
        <v>是</v>
      </c>
      <c r="I205" s="301" t="str">
        <f t="shared" si="15"/>
        <v>否</v>
      </c>
    </row>
    <row r="206" ht="36" customHeight="1" spans="1:9">
      <c r="A206" s="297">
        <v>2012803</v>
      </c>
      <c r="B206" s="298" t="s">
        <v>97</v>
      </c>
      <c r="C206" s="299">
        <v>13</v>
      </c>
      <c r="D206" s="299">
        <v>13</v>
      </c>
      <c r="E206" s="300">
        <v>0</v>
      </c>
      <c r="F206" s="271">
        <f t="shared" si="12"/>
        <v>0</v>
      </c>
      <c r="G206" s="271">
        <f t="shared" si="13"/>
        <v>0</v>
      </c>
      <c r="H206" s="296" t="str">
        <f t="shared" si="14"/>
        <v>是</v>
      </c>
      <c r="I206" s="301" t="str">
        <f t="shared" si="15"/>
        <v>否</v>
      </c>
    </row>
    <row r="207" ht="36" customHeight="1" spans="1:9">
      <c r="A207" s="297">
        <v>2012804</v>
      </c>
      <c r="B207" s="298" t="s">
        <v>109</v>
      </c>
      <c r="C207" s="299">
        <v>5</v>
      </c>
      <c r="D207" s="299">
        <v>5</v>
      </c>
      <c r="E207" s="300">
        <v>0</v>
      </c>
      <c r="F207" s="271">
        <f t="shared" si="12"/>
        <v>0</v>
      </c>
      <c r="G207" s="271">
        <f t="shared" si="13"/>
        <v>0</v>
      </c>
      <c r="H207" s="296" t="str">
        <f t="shared" si="14"/>
        <v>是</v>
      </c>
      <c r="I207" s="301" t="str">
        <f t="shared" si="15"/>
        <v>否</v>
      </c>
    </row>
    <row r="208" ht="36" hidden="1" customHeight="1" spans="1:9">
      <c r="A208" s="297">
        <v>2012850</v>
      </c>
      <c r="B208" s="298" t="s">
        <v>104</v>
      </c>
      <c r="C208" s="299">
        <v>0</v>
      </c>
      <c r="D208" s="299">
        <v>0</v>
      </c>
      <c r="E208" s="299">
        <v>0</v>
      </c>
      <c r="F208" s="271" t="str">
        <f t="shared" si="12"/>
        <v/>
      </c>
      <c r="G208" s="271" t="str">
        <f t="shared" si="13"/>
        <v/>
      </c>
      <c r="H208" s="296" t="str">
        <f t="shared" si="14"/>
        <v>否</v>
      </c>
      <c r="I208" s="301" t="str">
        <f t="shared" si="15"/>
        <v>否</v>
      </c>
    </row>
    <row r="209" ht="36" hidden="1" customHeight="1" spans="1:9">
      <c r="A209" s="297">
        <v>2012899</v>
      </c>
      <c r="B209" s="298" t="s">
        <v>216</v>
      </c>
      <c r="C209" s="299">
        <v>0</v>
      </c>
      <c r="D209" s="299">
        <v>0</v>
      </c>
      <c r="E209" s="299">
        <v>0</v>
      </c>
      <c r="F209" s="271" t="str">
        <f t="shared" si="12"/>
        <v/>
      </c>
      <c r="G209" s="271" t="str">
        <f t="shared" si="13"/>
        <v/>
      </c>
      <c r="H209" s="296" t="str">
        <f t="shared" si="14"/>
        <v>否</v>
      </c>
      <c r="I209" s="301" t="str">
        <f t="shared" si="15"/>
        <v>否</v>
      </c>
    </row>
    <row r="210" ht="36" customHeight="1" spans="1:9">
      <c r="A210" s="292">
        <v>20129</v>
      </c>
      <c r="B210" s="293" t="s">
        <v>217</v>
      </c>
      <c r="C210" s="294">
        <f>SUM(C211:C217)</f>
        <v>716</v>
      </c>
      <c r="D210" s="294">
        <f>SUM(D211:D217)</f>
        <v>794</v>
      </c>
      <c r="E210" s="294">
        <f>SUM(E211:E217)</f>
        <v>896</v>
      </c>
      <c r="F210" s="295">
        <f t="shared" si="12"/>
        <v>1.25139664804469</v>
      </c>
      <c r="G210" s="295">
        <f t="shared" si="13"/>
        <v>1.12846347607053</v>
      </c>
      <c r="H210" s="296" t="str">
        <f t="shared" si="14"/>
        <v>是</v>
      </c>
      <c r="I210" s="301" t="str">
        <f t="shared" si="15"/>
        <v>是</v>
      </c>
    </row>
    <row r="211" ht="36" customHeight="1" spans="1:9">
      <c r="A211" s="297">
        <v>2012901</v>
      </c>
      <c r="B211" s="298" t="s">
        <v>95</v>
      </c>
      <c r="C211" s="299">
        <v>455</v>
      </c>
      <c r="D211" s="299">
        <v>546</v>
      </c>
      <c r="E211" s="300">
        <v>588</v>
      </c>
      <c r="F211" s="271">
        <f t="shared" si="12"/>
        <v>1.29230769230769</v>
      </c>
      <c r="G211" s="271">
        <f t="shared" si="13"/>
        <v>1.07692307692308</v>
      </c>
      <c r="H211" s="296" t="str">
        <f t="shared" si="14"/>
        <v>是</v>
      </c>
      <c r="I211" s="301" t="str">
        <f t="shared" si="15"/>
        <v>否</v>
      </c>
    </row>
    <row r="212" ht="36" customHeight="1" spans="1:9">
      <c r="A212" s="297">
        <v>2012902</v>
      </c>
      <c r="B212" s="298" t="s">
        <v>96</v>
      </c>
      <c r="C212" s="299">
        <v>210</v>
      </c>
      <c r="D212" s="299">
        <v>248</v>
      </c>
      <c r="E212" s="300">
        <v>187</v>
      </c>
      <c r="F212" s="271">
        <f t="shared" si="12"/>
        <v>0.89047619047619</v>
      </c>
      <c r="G212" s="271">
        <f t="shared" si="13"/>
        <v>0.754032258064516</v>
      </c>
      <c r="H212" s="296" t="str">
        <f t="shared" si="14"/>
        <v>是</v>
      </c>
      <c r="I212" s="301" t="str">
        <f t="shared" si="15"/>
        <v>否</v>
      </c>
    </row>
    <row r="213" ht="36" hidden="1" customHeight="1" spans="1:9">
      <c r="A213" s="297">
        <v>2012903</v>
      </c>
      <c r="B213" s="298" t="s">
        <v>97</v>
      </c>
      <c r="C213" s="299">
        <v>0</v>
      </c>
      <c r="D213" s="299">
        <v>0</v>
      </c>
      <c r="E213" s="299">
        <v>0</v>
      </c>
      <c r="F213" s="271" t="str">
        <f t="shared" si="12"/>
        <v/>
      </c>
      <c r="G213" s="271" t="str">
        <f t="shared" si="13"/>
        <v/>
      </c>
      <c r="H213" s="296" t="str">
        <f t="shared" si="14"/>
        <v>否</v>
      </c>
      <c r="I213" s="301" t="str">
        <f t="shared" si="15"/>
        <v>否</v>
      </c>
    </row>
    <row r="214" ht="36" hidden="1" customHeight="1" spans="1:9">
      <c r="A214" s="297">
        <v>2012904</v>
      </c>
      <c r="B214" s="298" t="s">
        <v>218</v>
      </c>
      <c r="C214" s="299">
        <v>0</v>
      </c>
      <c r="D214" s="299"/>
      <c r="E214" s="299">
        <v>0</v>
      </c>
      <c r="F214" s="271" t="str">
        <f t="shared" si="12"/>
        <v/>
      </c>
      <c r="G214" s="271" t="str">
        <f t="shared" si="13"/>
        <v/>
      </c>
      <c r="H214" s="296" t="str">
        <f t="shared" si="14"/>
        <v>否</v>
      </c>
      <c r="I214" s="301" t="str">
        <f t="shared" si="15"/>
        <v>否</v>
      </c>
    </row>
    <row r="215" ht="36" hidden="1" customHeight="1" spans="1:9">
      <c r="A215" s="297">
        <v>2012905</v>
      </c>
      <c r="B215" s="298" t="s">
        <v>219</v>
      </c>
      <c r="C215" s="299">
        <v>0</v>
      </c>
      <c r="D215" s="299"/>
      <c r="E215" s="299">
        <v>0</v>
      </c>
      <c r="F215" s="271" t="str">
        <f t="shared" si="12"/>
        <v/>
      </c>
      <c r="G215" s="271" t="str">
        <f t="shared" si="13"/>
        <v/>
      </c>
      <c r="H215" s="296" t="str">
        <f t="shared" si="14"/>
        <v>否</v>
      </c>
      <c r="I215" s="301" t="str">
        <f t="shared" si="15"/>
        <v>否</v>
      </c>
    </row>
    <row r="216" ht="36" hidden="1" customHeight="1" spans="1:9">
      <c r="A216" s="297">
        <v>2012950</v>
      </c>
      <c r="B216" s="298" t="s">
        <v>104</v>
      </c>
      <c r="C216" s="299">
        <v>0</v>
      </c>
      <c r="D216" s="299"/>
      <c r="E216" s="299">
        <v>0</v>
      </c>
      <c r="F216" s="271" t="str">
        <f t="shared" si="12"/>
        <v/>
      </c>
      <c r="G216" s="271" t="str">
        <f t="shared" si="13"/>
        <v/>
      </c>
      <c r="H216" s="296" t="str">
        <f t="shared" si="14"/>
        <v>否</v>
      </c>
      <c r="I216" s="301" t="str">
        <f t="shared" si="15"/>
        <v>否</v>
      </c>
    </row>
    <row r="217" ht="36" customHeight="1" spans="1:9">
      <c r="A217" s="297">
        <v>2012999</v>
      </c>
      <c r="B217" s="298" t="s">
        <v>220</v>
      </c>
      <c r="C217" s="299">
        <v>51</v>
      </c>
      <c r="D217" s="299"/>
      <c r="E217" s="300">
        <v>121</v>
      </c>
      <c r="F217" s="271">
        <f t="shared" si="12"/>
        <v>2.37254901960784</v>
      </c>
      <c r="G217" s="271" t="str">
        <f t="shared" si="13"/>
        <v/>
      </c>
      <c r="H217" s="296" t="str">
        <f t="shared" si="14"/>
        <v>是</v>
      </c>
      <c r="I217" s="301" t="str">
        <f t="shared" si="15"/>
        <v>否</v>
      </c>
    </row>
    <row r="218" ht="36" customHeight="1" spans="1:9">
      <c r="A218" s="292">
        <v>20131</v>
      </c>
      <c r="B218" s="293" t="s">
        <v>221</v>
      </c>
      <c r="C218" s="294">
        <f>SUM(C219:C224)</f>
        <v>2836</v>
      </c>
      <c r="D218" s="294">
        <f>SUM(D219:D224)</f>
        <v>3342</v>
      </c>
      <c r="E218" s="294">
        <f>SUM(E219:E224)</f>
        <v>3557</v>
      </c>
      <c r="F218" s="295">
        <f t="shared" si="12"/>
        <v>1.25423131170663</v>
      </c>
      <c r="G218" s="295">
        <f t="shared" si="13"/>
        <v>1.06433273488929</v>
      </c>
      <c r="H218" s="296" t="str">
        <f t="shared" si="14"/>
        <v>是</v>
      </c>
      <c r="I218" s="301" t="str">
        <f t="shared" si="15"/>
        <v>是</v>
      </c>
    </row>
    <row r="219" ht="36" customHeight="1" spans="1:9">
      <c r="A219" s="297">
        <v>2013101</v>
      </c>
      <c r="B219" s="298" t="s">
        <v>95</v>
      </c>
      <c r="C219" s="299">
        <v>2025</v>
      </c>
      <c r="D219" s="299">
        <v>2430</v>
      </c>
      <c r="E219" s="300">
        <v>2464</v>
      </c>
      <c r="F219" s="271">
        <f t="shared" si="12"/>
        <v>1.21679012345679</v>
      </c>
      <c r="G219" s="271">
        <f t="shared" si="13"/>
        <v>1.01399176954733</v>
      </c>
      <c r="H219" s="296" t="str">
        <f t="shared" si="14"/>
        <v>是</v>
      </c>
      <c r="I219" s="301" t="str">
        <f t="shared" si="15"/>
        <v>否</v>
      </c>
    </row>
    <row r="220" ht="36" customHeight="1" spans="1:9">
      <c r="A220" s="297">
        <v>2013102</v>
      </c>
      <c r="B220" s="298" t="s">
        <v>96</v>
      </c>
      <c r="C220" s="299">
        <v>773</v>
      </c>
      <c r="D220" s="299">
        <v>912</v>
      </c>
      <c r="E220" s="300">
        <v>1040</v>
      </c>
      <c r="F220" s="271">
        <f t="shared" si="12"/>
        <v>1.34540750323415</v>
      </c>
      <c r="G220" s="271">
        <f t="shared" si="13"/>
        <v>1.14035087719298</v>
      </c>
      <c r="H220" s="296" t="str">
        <f t="shared" si="14"/>
        <v>是</v>
      </c>
      <c r="I220" s="301" t="str">
        <f t="shared" si="15"/>
        <v>否</v>
      </c>
    </row>
    <row r="221" ht="36" hidden="1" customHeight="1" spans="1:9">
      <c r="A221" s="297">
        <v>2013103</v>
      </c>
      <c r="B221" s="298" t="s">
        <v>97</v>
      </c>
      <c r="C221" s="299">
        <v>0</v>
      </c>
      <c r="D221" s="299">
        <v>0</v>
      </c>
      <c r="E221" s="299">
        <v>0</v>
      </c>
      <c r="F221" s="271" t="str">
        <f t="shared" si="12"/>
        <v/>
      </c>
      <c r="G221" s="271" t="str">
        <f t="shared" si="13"/>
        <v/>
      </c>
      <c r="H221" s="296" t="str">
        <f t="shared" si="14"/>
        <v>否</v>
      </c>
      <c r="I221" s="301" t="str">
        <f t="shared" si="15"/>
        <v>否</v>
      </c>
    </row>
    <row r="222" ht="36" hidden="1" customHeight="1" spans="1:9">
      <c r="A222" s="297">
        <v>2013105</v>
      </c>
      <c r="B222" s="298" t="s">
        <v>222</v>
      </c>
      <c r="C222" s="299">
        <v>0</v>
      </c>
      <c r="D222" s="299">
        <v>0</v>
      </c>
      <c r="E222" s="299">
        <v>0</v>
      </c>
      <c r="F222" s="271" t="str">
        <f t="shared" si="12"/>
        <v/>
      </c>
      <c r="G222" s="271" t="str">
        <f t="shared" si="13"/>
        <v/>
      </c>
      <c r="H222" s="296" t="str">
        <f t="shared" si="14"/>
        <v>否</v>
      </c>
      <c r="I222" s="301" t="str">
        <f t="shared" si="15"/>
        <v>否</v>
      </c>
    </row>
    <row r="223" ht="36" hidden="1" customHeight="1" spans="1:9">
      <c r="A223" s="297">
        <v>2013150</v>
      </c>
      <c r="B223" s="298" t="s">
        <v>104</v>
      </c>
      <c r="C223" s="299">
        <v>0</v>
      </c>
      <c r="D223" s="299">
        <v>0</v>
      </c>
      <c r="E223" s="299"/>
      <c r="F223" s="271" t="str">
        <f t="shared" si="12"/>
        <v/>
      </c>
      <c r="G223" s="271" t="str">
        <f t="shared" si="13"/>
        <v/>
      </c>
      <c r="H223" s="296" t="str">
        <f t="shared" si="14"/>
        <v>否</v>
      </c>
      <c r="I223" s="301" t="str">
        <f t="shared" si="15"/>
        <v>否</v>
      </c>
    </row>
    <row r="224" ht="36" customHeight="1" spans="1:9">
      <c r="A224" s="297">
        <v>2013199</v>
      </c>
      <c r="B224" s="298" t="s">
        <v>223</v>
      </c>
      <c r="C224" s="299">
        <v>38</v>
      </c>
      <c r="D224" s="299"/>
      <c r="E224" s="300">
        <v>53</v>
      </c>
      <c r="F224" s="271">
        <f t="shared" si="12"/>
        <v>1.39473684210526</v>
      </c>
      <c r="G224" s="271" t="str">
        <f t="shared" si="13"/>
        <v/>
      </c>
      <c r="H224" s="296" t="str">
        <f t="shared" si="14"/>
        <v>是</v>
      </c>
      <c r="I224" s="301" t="str">
        <f t="shared" si="15"/>
        <v>否</v>
      </c>
    </row>
    <row r="225" ht="36" customHeight="1" spans="1:9">
      <c r="A225" s="292">
        <v>20132</v>
      </c>
      <c r="B225" s="293" t="s">
        <v>224</v>
      </c>
      <c r="C225" s="294">
        <f>SUM(C226:C230)</f>
        <v>918</v>
      </c>
      <c r="D225" s="294">
        <f>SUM(D226:D230)</f>
        <v>1093</v>
      </c>
      <c r="E225" s="294">
        <f>SUM(E226:E230)</f>
        <v>1023</v>
      </c>
      <c r="F225" s="295">
        <f t="shared" si="12"/>
        <v>1.11437908496732</v>
      </c>
      <c r="G225" s="295">
        <f t="shared" si="13"/>
        <v>0.935956084172004</v>
      </c>
      <c r="H225" s="296" t="str">
        <f t="shared" si="14"/>
        <v>是</v>
      </c>
      <c r="I225" s="301" t="str">
        <f t="shared" si="15"/>
        <v>是</v>
      </c>
    </row>
    <row r="226" ht="36" customHeight="1" spans="1:9">
      <c r="A226" s="297">
        <v>2013201</v>
      </c>
      <c r="B226" s="298" t="s">
        <v>95</v>
      </c>
      <c r="C226" s="299">
        <v>522</v>
      </c>
      <c r="D226" s="299">
        <v>626</v>
      </c>
      <c r="E226" s="300">
        <v>617</v>
      </c>
      <c r="F226" s="271">
        <f t="shared" si="12"/>
        <v>1.18199233716475</v>
      </c>
      <c r="G226" s="271">
        <f t="shared" si="13"/>
        <v>0.985623003194888</v>
      </c>
      <c r="H226" s="296" t="str">
        <f t="shared" si="14"/>
        <v>是</v>
      </c>
      <c r="I226" s="301" t="str">
        <f t="shared" si="15"/>
        <v>否</v>
      </c>
    </row>
    <row r="227" ht="36" customHeight="1" spans="1:9">
      <c r="A227" s="297">
        <v>2013202</v>
      </c>
      <c r="B227" s="298" t="s">
        <v>96</v>
      </c>
      <c r="C227" s="299">
        <v>396</v>
      </c>
      <c r="D227" s="299">
        <v>467</v>
      </c>
      <c r="E227" s="300">
        <v>403</v>
      </c>
      <c r="F227" s="271">
        <f t="shared" si="12"/>
        <v>1.01767676767677</v>
      </c>
      <c r="G227" s="271">
        <f t="shared" si="13"/>
        <v>0.862955032119914</v>
      </c>
      <c r="H227" s="296" t="str">
        <f t="shared" si="14"/>
        <v>是</v>
      </c>
      <c r="I227" s="301" t="str">
        <f t="shared" si="15"/>
        <v>否</v>
      </c>
    </row>
    <row r="228" ht="36" hidden="1" customHeight="1" spans="1:9">
      <c r="A228" s="297">
        <v>2013203</v>
      </c>
      <c r="B228" s="298" t="s">
        <v>97</v>
      </c>
      <c r="C228" s="299">
        <v>0</v>
      </c>
      <c r="D228" s="299">
        <v>0</v>
      </c>
      <c r="E228" s="299"/>
      <c r="F228" s="271" t="str">
        <f t="shared" si="12"/>
        <v/>
      </c>
      <c r="G228" s="271" t="str">
        <f t="shared" si="13"/>
        <v/>
      </c>
      <c r="H228" s="296" t="str">
        <f t="shared" si="14"/>
        <v>否</v>
      </c>
      <c r="I228" s="301" t="str">
        <f t="shared" si="15"/>
        <v>否</v>
      </c>
    </row>
    <row r="229" ht="36" hidden="1" customHeight="1" spans="1:9">
      <c r="A229" s="297">
        <v>2013250</v>
      </c>
      <c r="B229" s="298" t="s">
        <v>104</v>
      </c>
      <c r="C229" s="299">
        <v>0</v>
      </c>
      <c r="D229" s="299"/>
      <c r="E229" s="299">
        <v>0</v>
      </c>
      <c r="F229" s="271" t="str">
        <f t="shared" si="12"/>
        <v/>
      </c>
      <c r="G229" s="271" t="str">
        <f t="shared" si="13"/>
        <v/>
      </c>
      <c r="H229" s="296" t="str">
        <f t="shared" si="14"/>
        <v>否</v>
      </c>
      <c r="I229" s="301" t="str">
        <f t="shared" si="15"/>
        <v>否</v>
      </c>
    </row>
    <row r="230" ht="36" customHeight="1" spans="1:9">
      <c r="A230" s="297">
        <v>2013299</v>
      </c>
      <c r="B230" s="298" t="s">
        <v>225</v>
      </c>
      <c r="C230" s="299">
        <v>0</v>
      </c>
      <c r="D230" s="299"/>
      <c r="E230" s="300">
        <v>3</v>
      </c>
      <c r="F230" s="271" t="str">
        <f t="shared" si="12"/>
        <v/>
      </c>
      <c r="G230" s="271" t="str">
        <f t="shared" si="13"/>
        <v/>
      </c>
      <c r="H230" s="296" t="str">
        <f t="shared" si="14"/>
        <v>是</v>
      </c>
      <c r="I230" s="301" t="str">
        <f t="shared" si="15"/>
        <v>否</v>
      </c>
    </row>
    <row r="231" ht="36" customHeight="1" spans="1:9">
      <c r="A231" s="292">
        <v>20133</v>
      </c>
      <c r="B231" s="293" t="s">
        <v>226</v>
      </c>
      <c r="C231" s="294">
        <f>SUM(C232:C236)</f>
        <v>1756</v>
      </c>
      <c r="D231" s="294">
        <f>SUM(D232:D236)</f>
        <v>2089</v>
      </c>
      <c r="E231" s="294">
        <f>SUM(E232:E236)</f>
        <v>1606</v>
      </c>
      <c r="F231" s="295">
        <f t="shared" si="12"/>
        <v>0.914578587699317</v>
      </c>
      <c r="G231" s="295">
        <f t="shared" si="13"/>
        <v>0.768788894207755</v>
      </c>
      <c r="H231" s="296" t="str">
        <f t="shared" si="14"/>
        <v>是</v>
      </c>
      <c r="I231" s="301" t="str">
        <f t="shared" si="15"/>
        <v>是</v>
      </c>
    </row>
    <row r="232" ht="36" customHeight="1" spans="1:9">
      <c r="A232" s="297">
        <v>2013301</v>
      </c>
      <c r="B232" s="298" t="s">
        <v>95</v>
      </c>
      <c r="C232" s="299">
        <v>828</v>
      </c>
      <c r="D232" s="299">
        <v>994</v>
      </c>
      <c r="E232" s="300">
        <v>1008</v>
      </c>
      <c r="F232" s="271">
        <f t="shared" si="12"/>
        <v>1.21739130434783</v>
      </c>
      <c r="G232" s="271">
        <f t="shared" si="13"/>
        <v>1.01408450704225</v>
      </c>
      <c r="H232" s="296" t="str">
        <f t="shared" si="14"/>
        <v>是</v>
      </c>
      <c r="I232" s="301" t="str">
        <f t="shared" si="15"/>
        <v>否</v>
      </c>
    </row>
    <row r="233" ht="36" customHeight="1" spans="1:9">
      <c r="A233" s="297">
        <v>2013302</v>
      </c>
      <c r="B233" s="298" t="s">
        <v>96</v>
      </c>
      <c r="C233" s="299">
        <v>928</v>
      </c>
      <c r="D233" s="299">
        <v>1095</v>
      </c>
      <c r="E233" s="300">
        <v>598</v>
      </c>
      <c r="F233" s="271">
        <f t="shared" si="12"/>
        <v>0.644396551724138</v>
      </c>
      <c r="G233" s="271">
        <f t="shared" si="13"/>
        <v>0.546118721461187</v>
      </c>
      <c r="H233" s="296" t="str">
        <f t="shared" si="14"/>
        <v>是</v>
      </c>
      <c r="I233" s="301" t="str">
        <f t="shared" si="15"/>
        <v>否</v>
      </c>
    </row>
    <row r="234" customFormat="1" ht="36" hidden="1" customHeight="1" spans="1:9">
      <c r="A234" s="297">
        <v>2013303</v>
      </c>
      <c r="B234" s="302" t="s">
        <v>97</v>
      </c>
      <c r="C234" s="299">
        <v>0</v>
      </c>
      <c r="D234" s="299">
        <v>0</v>
      </c>
      <c r="E234" s="299">
        <v>0</v>
      </c>
      <c r="F234" s="271" t="str">
        <f t="shared" si="12"/>
        <v/>
      </c>
      <c r="G234" s="271" t="str">
        <f t="shared" si="13"/>
        <v/>
      </c>
      <c r="H234" s="296" t="str">
        <f t="shared" si="14"/>
        <v>否</v>
      </c>
      <c r="I234" s="301" t="str">
        <f t="shared" si="15"/>
        <v>否</v>
      </c>
    </row>
    <row r="235" ht="36" hidden="1" customHeight="1" spans="1:9">
      <c r="A235" s="297">
        <v>2013350</v>
      </c>
      <c r="B235" s="298" t="s">
        <v>104</v>
      </c>
      <c r="C235" s="299">
        <v>0</v>
      </c>
      <c r="D235" s="299"/>
      <c r="E235" s="299">
        <v>0</v>
      </c>
      <c r="F235" s="271" t="str">
        <f t="shared" si="12"/>
        <v/>
      </c>
      <c r="G235" s="271" t="str">
        <f t="shared" si="13"/>
        <v/>
      </c>
      <c r="H235" s="296" t="str">
        <f t="shared" si="14"/>
        <v>否</v>
      </c>
      <c r="I235" s="301" t="str">
        <f t="shared" si="15"/>
        <v>否</v>
      </c>
    </row>
    <row r="236" ht="36" hidden="1" customHeight="1" spans="1:9">
      <c r="A236" s="297">
        <v>2013399</v>
      </c>
      <c r="B236" s="298" t="s">
        <v>227</v>
      </c>
      <c r="C236" s="299">
        <v>0</v>
      </c>
      <c r="D236" s="299"/>
      <c r="E236" s="299">
        <v>0</v>
      </c>
      <c r="F236" s="271" t="str">
        <f t="shared" si="12"/>
        <v/>
      </c>
      <c r="G236" s="271" t="str">
        <f t="shared" si="13"/>
        <v/>
      </c>
      <c r="H236" s="296" t="str">
        <f t="shared" si="14"/>
        <v>否</v>
      </c>
      <c r="I236" s="301" t="str">
        <f t="shared" si="15"/>
        <v>否</v>
      </c>
    </row>
    <row r="237" ht="36" customHeight="1" spans="1:9">
      <c r="A237" s="292">
        <v>20134</v>
      </c>
      <c r="B237" s="293" t="s">
        <v>228</v>
      </c>
      <c r="C237" s="294">
        <f>SUM(C238:C242)</f>
        <v>377</v>
      </c>
      <c r="D237" s="294">
        <f>SUM(D238:D242)</f>
        <v>426</v>
      </c>
      <c r="E237" s="294">
        <f>SUM(E238:E242)</f>
        <v>438</v>
      </c>
      <c r="F237" s="295">
        <f t="shared" si="12"/>
        <v>1.16180371352785</v>
      </c>
      <c r="G237" s="295">
        <f t="shared" si="13"/>
        <v>1.02816901408451</v>
      </c>
      <c r="H237" s="296" t="str">
        <f t="shared" si="14"/>
        <v>是</v>
      </c>
      <c r="I237" s="301" t="str">
        <f t="shared" si="15"/>
        <v>是</v>
      </c>
    </row>
    <row r="238" ht="36" customHeight="1" spans="1:9">
      <c r="A238" s="297">
        <v>2013401</v>
      </c>
      <c r="B238" s="298" t="s">
        <v>95</v>
      </c>
      <c r="C238" s="299">
        <v>262</v>
      </c>
      <c r="D238" s="299">
        <v>314</v>
      </c>
      <c r="E238" s="300">
        <v>316</v>
      </c>
      <c r="F238" s="271">
        <f t="shared" si="12"/>
        <v>1.20610687022901</v>
      </c>
      <c r="G238" s="271">
        <f t="shared" si="13"/>
        <v>1.00636942675159</v>
      </c>
      <c r="H238" s="296" t="str">
        <f t="shared" si="14"/>
        <v>是</v>
      </c>
      <c r="I238" s="301" t="str">
        <f t="shared" si="15"/>
        <v>否</v>
      </c>
    </row>
    <row r="239" ht="36" customHeight="1" spans="1:9">
      <c r="A239" s="297">
        <v>2013402</v>
      </c>
      <c r="B239" s="298" t="s">
        <v>96</v>
      </c>
      <c r="C239" s="299">
        <v>95</v>
      </c>
      <c r="D239" s="299">
        <v>112</v>
      </c>
      <c r="E239" s="300">
        <v>85</v>
      </c>
      <c r="F239" s="271">
        <f t="shared" si="12"/>
        <v>0.894736842105263</v>
      </c>
      <c r="G239" s="271">
        <f t="shared" si="13"/>
        <v>0.758928571428571</v>
      </c>
      <c r="H239" s="296" t="str">
        <f t="shared" si="14"/>
        <v>是</v>
      </c>
      <c r="I239" s="301" t="str">
        <f t="shared" si="15"/>
        <v>否</v>
      </c>
    </row>
    <row r="240" customFormat="1" ht="36" hidden="1" customHeight="1" spans="1:9">
      <c r="A240" s="297">
        <v>2013403</v>
      </c>
      <c r="B240" s="302" t="s">
        <v>97</v>
      </c>
      <c r="C240" s="299">
        <v>0</v>
      </c>
      <c r="D240" s="299"/>
      <c r="E240" s="299"/>
      <c r="F240" s="271" t="str">
        <f t="shared" si="12"/>
        <v/>
      </c>
      <c r="G240" s="271" t="str">
        <f t="shared" si="13"/>
        <v/>
      </c>
      <c r="H240" s="296" t="str">
        <f t="shared" si="14"/>
        <v>否</v>
      </c>
      <c r="I240" s="301" t="str">
        <f t="shared" si="15"/>
        <v>否</v>
      </c>
    </row>
    <row r="241" ht="36" hidden="1" customHeight="1" spans="1:9">
      <c r="A241" s="297">
        <v>2013450</v>
      </c>
      <c r="B241" s="298" t="s">
        <v>104</v>
      </c>
      <c r="C241" s="299">
        <v>0</v>
      </c>
      <c r="D241" s="299"/>
      <c r="E241" s="299"/>
      <c r="F241" s="271" t="str">
        <f t="shared" si="12"/>
        <v/>
      </c>
      <c r="G241" s="271" t="str">
        <f t="shared" si="13"/>
        <v/>
      </c>
      <c r="H241" s="296" t="str">
        <f t="shared" si="14"/>
        <v>否</v>
      </c>
      <c r="I241" s="301" t="str">
        <f t="shared" si="15"/>
        <v>否</v>
      </c>
    </row>
    <row r="242" ht="36" customHeight="1" spans="1:9">
      <c r="A242" s="297">
        <v>2013499</v>
      </c>
      <c r="B242" s="298" t="s">
        <v>229</v>
      </c>
      <c r="C242" s="299">
        <v>20</v>
      </c>
      <c r="D242" s="299"/>
      <c r="E242" s="300">
        <v>37</v>
      </c>
      <c r="F242" s="271">
        <f t="shared" si="12"/>
        <v>1.85</v>
      </c>
      <c r="G242" s="271" t="str">
        <f t="shared" si="13"/>
        <v/>
      </c>
      <c r="H242" s="296" t="str">
        <f t="shared" si="14"/>
        <v>是</v>
      </c>
      <c r="I242" s="301" t="str">
        <f t="shared" si="15"/>
        <v>否</v>
      </c>
    </row>
    <row r="243" ht="36" hidden="1" customHeight="1" spans="1:9">
      <c r="A243" s="292">
        <v>20135</v>
      </c>
      <c r="B243" s="293" t="s">
        <v>230</v>
      </c>
      <c r="C243" s="294">
        <f>SUM(C244:C248)</f>
        <v>0</v>
      </c>
      <c r="D243" s="294">
        <f>SUM(D244:D248)</f>
        <v>0</v>
      </c>
      <c r="E243" s="294">
        <f>SUM(E244:E248)</f>
        <v>0</v>
      </c>
      <c r="F243" s="295" t="str">
        <f t="shared" si="12"/>
        <v/>
      </c>
      <c r="G243" s="295" t="str">
        <f t="shared" si="13"/>
        <v/>
      </c>
      <c r="H243" s="296" t="str">
        <f t="shared" si="14"/>
        <v>否</v>
      </c>
      <c r="I243" s="301" t="str">
        <f t="shared" si="15"/>
        <v>是</v>
      </c>
    </row>
    <row r="244" ht="36" hidden="1" customHeight="1" spans="1:9">
      <c r="A244" s="297">
        <v>2013501</v>
      </c>
      <c r="B244" s="298" t="s">
        <v>95</v>
      </c>
      <c r="C244" s="299"/>
      <c r="D244" s="299"/>
      <c r="E244" s="299"/>
      <c r="F244" s="271" t="str">
        <f t="shared" si="12"/>
        <v/>
      </c>
      <c r="G244" s="271" t="str">
        <f t="shared" si="13"/>
        <v/>
      </c>
      <c r="H244" s="296" t="str">
        <f t="shared" si="14"/>
        <v>否</v>
      </c>
      <c r="I244" s="301" t="str">
        <f t="shared" si="15"/>
        <v>否</v>
      </c>
    </row>
    <row r="245" ht="36" hidden="1" customHeight="1" spans="1:9">
      <c r="A245" s="297">
        <v>2013502</v>
      </c>
      <c r="B245" s="298" t="s">
        <v>96</v>
      </c>
      <c r="C245" s="299"/>
      <c r="D245" s="299"/>
      <c r="E245" s="299"/>
      <c r="F245" s="271" t="str">
        <f t="shared" si="12"/>
        <v/>
      </c>
      <c r="G245" s="271" t="str">
        <f t="shared" si="13"/>
        <v/>
      </c>
      <c r="H245" s="296" t="str">
        <f t="shared" si="14"/>
        <v>否</v>
      </c>
      <c r="I245" s="301" t="str">
        <f t="shared" si="15"/>
        <v>否</v>
      </c>
    </row>
    <row r="246" ht="36" hidden="1" customHeight="1" spans="1:9">
      <c r="A246" s="297">
        <v>2013503</v>
      </c>
      <c r="B246" s="298" t="s">
        <v>97</v>
      </c>
      <c r="C246" s="299"/>
      <c r="D246" s="299"/>
      <c r="E246" s="299"/>
      <c r="F246" s="271" t="str">
        <f t="shared" si="12"/>
        <v/>
      </c>
      <c r="G246" s="271" t="str">
        <f t="shared" si="13"/>
        <v/>
      </c>
      <c r="H246" s="296" t="str">
        <f t="shared" si="14"/>
        <v>否</v>
      </c>
      <c r="I246" s="301" t="str">
        <f t="shared" si="15"/>
        <v>否</v>
      </c>
    </row>
    <row r="247" ht="36" hidden="1" customHeight="1" spans="1:9">
      <c r="A247" s="297">
        <v>2013550</v>
      </c>
      <c r="B247" s="298" t="s">
        <v>104</v>
      </c>
      <c r="C247" s="299"/>
      <c r="D247" s="299"/>
      <c r="E247" s="299"/>
      <c r="F247" s="271" t="str">
        <f t="shared" si="12"/>
        <v/>
      </c>
      <c r="G247" s="271" t="str">
        <f t="shared" si="13"/>
        <v/>
      </c>
      <c r="H247" s="296" t="str">
        <f t="shared" si="14"/>
        <v>否</v>
      </c>
      <c r="I247" s="301" t="str">
        <f t="shared" si="15"/>
        <v>否</v>
      </c>
    </row>
    <row r="248" ht="36" hidden="1" customHeight="1" spans="1:9">
      <c r="A248" s="297">
        <v>2013599</v>
      </c>
      <c r="B248" s="298" t="s">
        <v>231</v>
      </c>
      <c r="C248" s="299"/>
      <c r="D248" s="299"/>
      <c r="E248" s="299"/>
      <c r="F248" s="271" t="str">
        <f t="shared" si="12"/>
        <v/>
      </c>
      <c r="G248" s="271" t="str">
        <f t="shared" si="13"/>
        <v/>
      </c>
      <c r="H248" s="296" t="str">
        <f t="shared" si="14"/>
        <v>否</v>
      </c>
      <c r="I248" s="301" t="str">
        <f t="shared" si="15"/>
        <v>否</v>
      </c>
    </row>
    <row r="249" ht="36" customHeight="1" spans="1:9">
      <c r="A249" s="292">
        <v>20136</v>
      </c>
      <c r="B249" s="293" t="s">
        <v>232</v>
      </c>
      <c r="C249" s="294">
        <f>SUM(C250:C254)</f>
        <v>254</v>
      </c>
      <c r="D249" s="294">
        <f>SUM(D250:D254)</f>
        <v>295</v>
      </c>
      <c r="E249" s="294">
        <f>SUM(E250:E254)</f>
        <v>414</v>
      </c>
      <c r="F249" s="295">
        <f t="shared" si="12"/>
        <v>1.62992125984252</v>
      </c>
      <c r="G249" s="295">
        <f t="shared" si="13"/>
        <v>1.40338983050847</v>
      </c>
      <c r="H249" s="296" t="str">
        <f t="shared" si="14"/>
        <v>是</v>
      </c>
      <c r="I249" s="301" t="str">
        <f t="shared" si="15"/>
        <v>是</v>
      </c>
    </row>
    <row r="250" ht="36" customHeight="1" spans="1:9">
      <c r="A250" s="297">
        <v>2013601</v>
      </c>
      <c r="B250" s="298" t="s">
        <v>95</v>
      </c>
      <c r="C250" s="299">
        <v>173</v>
      </c>
      <c r="D250" s="299">
        <v>208</v>
      </c>
      <c r="E250" s="300">
        <v>217</v>
      </c>
      <c r="F250" s="271">
        <f t="shared" si="12"/>
        <v>1.25433526011561</v>
      </c>
      <c r="G250" s="271">
        <f t="shared" si="13"/>
        <v>1.04326923076923</v>
      </c>
      <c r="H250" s="296" t="str">
        <f t="shared" si="14"/>
        <v>是</v>
      </c>
      <c r="I250" s="301" t="str">
        <f t="shared" si="15"/>
        <v>否</v>
      </c>
    </row>
    <row r="251" ht="36" customHeight="1" spans="1:9">
      <c r="A251" s="297">
        <v>2013602</v>
      </c>
      <c r="B251" s="298" t="s">
        <v>96</v>
      </c>
      <c r="C251" s="299">
        <v>74</v>
      </c>
      <c r="D251" s="299">
        <v>87</v>
      </c>
      <c r="E251" s="300">
        <v>47</v>
      </c>
      <c r="F251" s="271">
        <f t="shared" si="12"/>
        <v>0.635135135135135</v>
      </c>
      <c r="G251" s="271">
        <f t="shared" si="13"/>
        <v>0.540229885057471</v>
      </c>
      <c r="H251" s="296" t="str">
        <f t="shared" si="14"/>
        <v>是</v>
      </c>
      <c r="I251" s="301" t="str">
        <f t="shared" si="15"/>
        <v>否</v>
      </c>
    </row>
    <row r="252" ht="36" hidden="1" customHeight="1" spans="1:9">
      <c r="A252" s="297">
        <v>2013603</v>
      </c>
      <c r="B252" s="298" t="s">
        <v>97</v>
      </c>
      <c r="C252" s="299">
        <v>0</v>
      </c>
      <c r="D252" s="299"/>
      <c r="E252" s="299">
        <v>0</v>
      </c>
      <c r="F252" s="271" t="str">
        <f t="shared" si="12"/>
        <v/>
      </c>
      <c r="G252" s="271" t="str">
        <f t="shared" si="13"/>
        <v/>
      </c>
      <c r="H252" s="296" t="str">
        <f t="shared" si="14"/>
        <v>否</v>
      </c>
      <c r="I252" s="301" t="str">
        <f t="shared" si="15"/>
        <v>否</v>
      </c>
    </row>
    <row r="253" ht="36" hidden="1" customHeight="1" spans="1:9">
      <c r="A253" s="297">
        <v>2013650</v>
      </c>
      <c r="B253" s="298" t="s">
        <v>104</v>
      </c>
      <c r="C253" s="299">
        <v>0</v>
      </c>
      <c r="D253" s="299"/>
      <c r="E253" s="299">
        <v>0</v>
      </c>
      <c r="F253" s="271" t="str">
        <f t="shared" si="12"/>
        <v/>
      </c>
      <c r="G253" s="271" t="str">
        <f t="shared" si="13"/>
        <v/>
      </c>
      <c r="H253" s="296" t="str">
        <f t="shared" si="14"/>
        <v>否</v>
      </c>
      <c r="I253" s="301" t="str">
        <f t="shared" si="15"/>
        <v>否</v>
      </c>
    </row>
    <row r="254" ht="36" customHeight="1" spans="1:9">
      <c r="A254" s="297">
        <v>2013699</v>
      </c>
      <c r="B254" s="298" t="s">
        <v>233</v>
      </c>
      <c r="C254" s="299">
        <v>7</v>
      </c>
      <c r="D254" s="299"/>
      <c r="E254" s="300">
        <v>150</v>
      </c>
      <c r="F254" s="271">
        <f t="shared" si="12"/>
        <v>21.4285714285714</v>
      </c>
      <c r="G254" s="271" t="str">
        <f t="shared" si="13"/>
        <v/>
      </c>
      <c r="H254" s="296" t="str">
        <f t="shared" si="14"/>
        <v>是</v>
      </c>
      <c r="I254" s="301" t="str">
        <f t="shared" si="15"/>
        <v>否</v>
      </c>
    </row>
    <row r="255" ht="36" customHeight="1" spans="1:9">
      <c r="A255" s="292">
        <v>20199</v>
      </c>
      <c r="B255" s="293" t="s">
        <v>234</v>
      </c>
      <c r="C255" s="294">
        <f>SUM(C256:C257)</f>
        <v>20988</v>
      </c>
      <c r="D255" s="294">
        <f>SUM(D256:D257)</f>
        <v>28970</v>
      </c>
      <c r="E255" s="294">
        <f>SUM(E256:E257)</f>
        <v>22368</v>
      </c>
      <c r="F255" s="295">
        <f t="shared" si="12"/>
        <v>1.06575185820469</v>
      </c>
      <c r="G255" s="295">
        <f t="shared" si="13"/>
        <v>0.772109078356921</v>
      </c>
      <c r="H255" s="296" t="str">
        <f t="shared" si="14"/>
        <v>是</v>
      </c>
      <c r="I255" s="301" t="str">
        <f t="shared" si="15"/>
        <v>是</v>
      </c>
    </row>
    <row r="256" ht="36" hidden="1" customHeight="1" spans="1:9">
      <c r="A256" s="297">
        <v>2019901</v>
      </c>
      <c r="B256" s="298" t="s">
        <v>235</v>
      </c>
      <c r="C256" s="299"/>
      <c r="D256" s="299"/>
      <c r="E256" s="299"/>
      <c r="F256" s="271" t="str">
        <f t="shared" si="12"/>
        <v/>
      </c>
      <c r="G256" s="271" t="str">
        <f t="shared" si="13"/>
        <v/>
      </c>
      <c r="H256" s="296" t="str">
        <f t="shared" si="14"/>
        <v>否</v>
      </c>
      <c r="I256" s="301" t="str">
        <f t="shared" si="15"/>
        <v>否</v>
      </c>
    </row>
    <row r="257" ht="36" customHeight="1" spans="1:9">
      <c r="A257" s="297">
        <v>2019999</v>
      </c>
      <c r="B257" s="298" t="s">
        <v>236</v>
      </c>
      <c r="C257" s="299">
        <v>20988</v>
      </c>
      <c r="D257" s="299">
        <v>28970</v>
      </c>
      <c r="E257" s="300">
        <v>22368</v>
      </c>
      <c r="F257" s="271">
        <f t="shared" si="12"/>
        <v>1.06575185820469</v>
      </c>
      <c r="G257" s="271">
        <f t="shared" si="13"/>
        <v>0.772109078356921</v>
      </c>
      <c r="H257" s="296" t="str">
        <f t="shared" si="14"/>
        <v>是</v>
      </c>
      <c r="I257" s="301" t="str">
        <f t="shared" si="15"/>
        <v>否</v>
      </c>
    </row>
    <row r="258" ht="36" customHeight="1" spans="1:10">
      <c r="A258" s="292">
        <v>202</v>
      </c>
      <c r="B258" s="293" t="s">
        <v>58</v>
      </c>
      <c r="C258" s="294">
        <f>SUM(C259:C260)</f>
        <v>0</v>
      </c>
      <c r="D258" s="294">
        <f>SUM(D259:D260)</f>
        <v>0</v>
      </c>
      <c r="E258" s="294">
        <f>SUM(E259:E260)</f>
        <v>0</v>
      </c>
      <c r="F258" s="295" t="str">
        <f t="shared" si="12"/>
        <v/>
      </c>
      <c r="G258" s="295" t="str">
        <f t="shared" si="13"/>
        <v/>
      </c>
      <c r="H258" s="296" t="str">
        <f t="shared" si="14"/>
        <v>是</v>
      </c>
      <c r="I258" s="301" t="str">
        <f t="shared" si="15"/>
        <v>是</v>
      </c>
      <c r="J258" s="286">
        <v>1</v>
      </c>
    </row>
    <row r="259" ht="36" hidden="1" customHeight="1" spans="1:9">
      <c r="A259" s="297">
        <v>20205</v>
      </c>
      <c r="B259" s="298" t="s">
        <v>237</v>
      </c>
      <c r="C259" s="299"/>
      <c r="D259" s="299"/>
      <c r="E259" s="299"/>
      <c r="F259" s="271" t="str">
        <f t="shared" si="12"/>
        <v/>
      </c>
      <c r="G259" s="271" t="str">
        <f t="shared" si="13"/>
        <v/>
      </c>
      <c r="H259" s="296" t="str">
        <f t="shared" si="14"/>
        <v>否</v>
      </c>
      <c r="I259" s="301" t="str">
        <f t="shared" si="15"/>
        <v>是</v>
      </c>
    </row>
    <row r="260" ht="36" hidden="1" customHeight="1" spans="1:9">
      <c r="A260" s="297">
        <v>20299</v>
      </c>
      <c r="B260" s="298" t="s">
        <v>238</v>
      </c>
      <c r="C260" s="299"/>
      <c r="D260" s="299"/>
      <c r="E260" s="299"/>
      <c r="F260" s="271" t="str">
        <f t="shared" si="12"/>
        <v/>
      </c>
      <c r="G260" s="271" t="str">
        <f t="shared" si="13"/>
        <v/>
      </c>
      <c r="H260" s="296" t="str">
        <f t="shared" si="14"/>
        <v>否</v>
      </c>
      <c r="I260" s="301" t="str">
        <f t="shared" si="15"/>
        <v>是</v>
      </c>
    </row>
    <row r="261" ht="36" customHeight="1" spans="1:10">
      <c r="A261" s="292">
        <v>203</v>
      </c>
      <c r="B261" s="293" t="s">
        <v>59</v>
      </c>
      <c r="C261" s="294">
        <f>SUM(C262,C272)</f>
        <v>1260</v>
      </c>
      <c r="D261" s="294">
        <f>SUM(D262,D272)</f>
        <v>1295</v>
      </c>
      <c r="E261" s="294">
        <f>SUM(E262,E272)</f>
        <v>1413</v>
      </c>
      <c r="F261" s="295">
        <f t="shared" ref="F261:F324" si="16">IF(C261&lt;&gt;0,E261/C261,"")</f>
        <v>1.12142857142857</v>
      </c>
      <c r="G261" s="295">
        <f t="shared" ref="G261:G324" si="17">IF(D261&lt;&gt;0,E261/D261,"")</f>
        <v>1.09111969111969</v>
      </c>
      <c r="H261" s="296" t="str">
        <f t="shared" ref="H261:H324" si="18">IF(B261&lt;&gt;"",IF(SUM(C261:E261,J261)&lt;&gt;0,"是","否"),"是")</f>
        <v>是</v>
      </c>
      <c r="I261" s="301" t="str">
        <f t="shared" ref="I261:I324" si="19">IF(LEN(A261)&lt;=5,"是","否")</f>
        <v>是</v>
      </c>
      <c r="J261" s="286">
        <v>1</v>
      </c>
    </row>
    <row r="262" ht="36" customHeight="1" spans="1:9">
      <c r="A262" s="292">
        <v>20306</v>
      </c>
      <c r="B262" s="293" t="s">
        <v>239</v>
      </c>
      <c r="C262" s="294">
        <f>SUM(C263:C271)</f>
        <v>593</v>
      </c>
      <c r="D262" s="294">
        <f>SUM(D263:D271)</f>
        <v>595</v>
      </c>
      <c r="E262" s="294">
        <f>SUM(E263:E271)</f>
        <v>1342</v>
      </c>
      <c r="F262" s="295">
        <f t="shared" si="16"/>
        <v>2.26306913996627</v>
      </c>
      <c r="G262" s="295">
        <f t="shared" si="17"/>
        <v>2.25546218487395</v>
      </c>
      <c r="H262" s="296" t="str">
        <f t="shared" si="18"/>
        <v>是</v>
      </c>
      <c r="I262" s="301" t="str">
        <f t="shared" si="19"/>
        <v>是</v>
      </c>
    </row>
    <row r="263" ht="36" customHeight="1" spans="1:9">
      <c r="A263" s="297">
        <v>2030601</v>
      </c>
      <c r="B263" s="298" t="s">
        <v>240</v>
      </c>
      <c r="C263" s="299">
        <v>27</v>
      </c>
      <c r="D263" s="299">
        <v>25</v>
      </c>
      <c r="E263" s="300">
        <v>10</v>
      </c>
      <c r="F263" s="271">
        <f t="shared" si="16"/>
        <v>0.37037037037037</v>
      </c>
      <c r="G263" s="271">
        <f t="shared" si="17"/>
        <v>0.4</v>
      </c>
      <c r="H263" s="296" t="str">
        <f t="shared" si="18"/>
        <v>是</v>
      </c>
      <c r="I263" s="301" t="str">
        <f t="shared" si="19"/>
        <v>否</v>
      </c>
    </row>
    <row r="264" ht="36" hidden="1" customHeight="1" spans="1:9">
      <c r="A264" s="297">
        <v>2030602</v>
      </c>
      <c r="B264" s="298" t="s">
        <v>241</v>
      </c>
      <c r="C264" s="299">
        <v>0</v>
      </c>
      <c r="D264" s="299">
        <v>0</v>
      </c>
      <c r="E264" s="299"/>
      <c r="F264" s="271" t="str">
        <f t="shared" si="16"/>
        <v/>
      </c>
      <c r="G264" s="271" t="str">
        <f t="shared" si="17"/>
        <v/>
      </c>
      <c r="H264" s="296" t="str">
        <f t="shared" si="18"/>
        <v>否</v>
      </c>
      <c r="I264" s="301" t="str">
        <f t="shared" si="19"/>
        <v>否</v>
      </c>
    </row>
    <row r="265" ht="36" customHeight="1" spans="1:9">
      <c r="A265" s="297">
        <v>2030603</v>
      </c>
      <c r="B265" s="298" t="s">
        <v>242</v>
      </c>
      <c r="C265" s="299">
        <v>70</v>
      </c>
      <c r="D265" s="299">
        <v>70</v>
      </c>
      <c r="E265" s="300">
        <v>100</v>
      </c>
      <c r="F265" s="271">
        <f t="shared" si="16"/>
        <v>1.42857142857143</v>
      </c>
      <c r="G265" s="271">
        <f t="shared" si="17"/>
        <v>1.42857142857143</v>
      </c>
      <c r="H265" s="296" t="str">
        <f t="shared" si="18"/>
        <v>是</v>
      </c>
      <c r="I265" s="301" t="str">
        <f t="shared" si="19"/>
        <v>否</v>
      </c>
    </row>
    <row r="266" ht="36" hidden="1" customHeight="1" spans="1:9">
      <c r="A266" s="297">
        <v>2030604</v>
      </c>
      <c r="B266" s="298" t="s">
        <v>243</v>
      </c>
      <c r="C266" s="299">
        <v>0</v>
      </c>
      <c r="D266" s="299">
        <v>0</v>
      </c>
      <c r="E266" s="299"/>
      <c r="F266" s="271" t="str">
        <f t="shared" si="16"/>
        <v/>
      </c>
      <c r="G266" s="271" t="str">
        <f t="shared" si="17"/>
        <v/>
      </c>
      <c r="H266" s="296" t="str">
        <f t="shared" si="18"/>
        <v>否</v>
      </c>
      <c r="I266" s="301" t="str">
        <f t="shared" si="19"/>
        <v>否</v>
      </c>
    </row>
    <row r="267" ht="36" hidden="1" customHeight="1" spans="1:9">
      <c r="A267" s="297">
        <v>2030605</v>
      </c>
      <c r="B267" s="298" t="s">
        <v>244</v>
      </c>
      <c r="C267" s="299">
        <v>0</v>
      </c>
      <c r="D267" s="299">
        <v>0</v>
      </c>
      <c r="E267" s="299"/>
      <c r="F267" s="271" t="str">
        <f t="shared" si="16"/>
        <v/>
      </c>
      <c r="G267" s="271" t="str">
        <f t="shared" si="17"/>
        <v/>
      </c>
      <c r="H267" s="296" t="str">
        <f t="shared" si="18"/>
        <v>否</v>
      </c>
      <c r="I267" s="301" t="str">
        <f t="shared" si="19"/>
        <v>否</v>
      </c>
    </row>
    <row r="268" ht="36" hidden="1" customHeight="1" spans="1:9">
      <c r="A268" s="297">
        <v>2030606</v>
      </c>
      <c r="B268" s="298" t="s">
        <v>245</v>
      </c>
      <c r="C268" s="299">
        <v>0</v>
      </c>
      <c r="D268" s="299">
        <v>0</v>
      </c>
      <c r="E268" s="299"/>
      <c r="F268" s="271" t="str">
        <f t="shared" si="16"/>
        <v/>
      </c>
      <c r="G268" s="271" t="str">
        <f t="shared" si="17"/>
        <v/>
      </c>
      <c r="H268" s="296" t="str">
        <f t="shared" si="18"/>
        <v>否</v>
      </c>
      <c r="I268" s="301" t="str">
        <f t="shared" si="19"/>
        <v>否</v>
      </c>
    </row>
    <row r="269" ht="36" customHeight="1" spans="1:9">
      <c r="A269" s="297">
        <v>2030607</v>
      </c>
      <c r="B269" s="298" t="s">
        <v>246</v>
      </c>
      <c r="C269" s="299">
        <v>466</v>
      </c>
      <c r="D269" s="299">
        <v>470</v>
      </c>
      <c r="E269" s="300">
        <v>652</v>
      </c>
      <c r="F269" s="271">
        <f t="shared" si="16"/>
        <v>1.39914163090129</v>
      </c>
      <c r="G269" s="271">
        <f t="shared" si="17"/>
        <v>1.38723404255319</v>
      </c>
      <c r="H269" s="296" t="str">
        <f t="shared" si="18"/>
        <v>是</v>
      </c>
      <c r="I269" s="301" t="str">
        <f t="shared" si="19"/>
        <v>否</v>
      </c>
    </row>
    <row r="270" ht="36" customHeight="1" spans="1:9">
      <c r="A270" s="297">
        <v>2030608</v>
      </c>
      <c r="B270" s="298" t="s">
        <v>247</v>
      </c>
      <c r="C270" s="299">
        <v>0</v>
      </c>
      <c r="D270" s="299"/>
      <c r="E270" s="300">
        <v>560</v>
      </c>
      <c r="F270" s="271" t="str">
        <f t="shared" si="16"/>
        <v/>
      </c>
      <c r="G270" s="271" t="str">
        <f t="shared" si="17"/>
        <v/>
      </c>
      <c r="H270" s="296" t="str">
        <f t="shared" si="18"/>
        <v>是</v>
      </c>
      <c r="I270" s="301" t="str">
        <f t="shared" si="19"/>
        <v>否</v>
      </c>
    </row>
    <row r="271" ht="36" customHeight="1" spans="1:9">
      <c r="A271" s="297">
        <v>2030699</v>
      </c>
      <c r="B271" s="298" t="s">
        <v>248</v>
      </c>
      <c r="C271" s="299">
        <v>30</v>
      </c>
      <c r="D271" s="299">
        <v>30</v>
      </c>
      <c r="E271" s="300">
        <v>20</v>
      </c>
      <c r="F271" s="271">
        <f t="shared" si="16"/>
        <v>0.666666666666667</v>
      </c>
      <c r="G271" s="271">
        <f t="shared" si="17"/>
        <v>0.666666666666667</v>
      </c>
      <c r="H271" s="296" t="str">
        <f t="shared" si="18"/>
        <v>是</v>
      </c>
      <c r="I271" s="301" t="str">
        <f t="shared" si="19"/>
        <v>否</v>
      </c>
    </row>
    <row r="272" ht="36" customHeight="1" spans="1:9">
      <c r="A272" s="297">
        <v>20399</v>
      </c>
      <c r="B272" s="298" t="s">
        <v>249</v>
      </c>
      <c r="C272" s="303">
        <v>667</v>
      </c>
      <c r="D272" s="303">
        <v>700</v>
      </c>
      <c r="E272" s="304">
        <v>71</v>
      </c>
      <c r="F272" s="305">
        <f t="shared" si="16"/>
        <v>0.106446776611694</v>
      </c>
      <c r="G272" s="305">
        <f t="shared" si="17"/>
        <v>0.101428571428571</v>
      </c>
      <c r="H272" s="296" t="str">
        <f t="shared" si="18"/>
        <v>是</v>
      </c>
      <c r="I272" s="301" t="str">
        <f t="shared" si="19"/>
        <v>是</v>
      </c>
    </row>
    <row r="273" ht="36" customHeight="1" spans="1:10">
      <c r="A273" s="292">
        <v>204</v>
      </c>
      <c r="B273" s="293" t="s">
        <v>60</v>
      </c>
      <c r="C273" s="294">
        <f>SUM(C274,C284,C306,C313,C325,C334,C348,C357,C366,C374,C382,C391)</f>
        <v>22392</v>
      </c>
      <c r="D273" s="294">
        <f>SUM(D274,D284,D306,D313,D325,D334,D348,D357,D366,D374,D382,D391)</f>
        <v>23933</v>
      </c>
      <c r="E273" s="294">
        <f>SUM(E274,E284,E306,E313,E325,E334,E348,E357,E366,E374,E382,E391)</f>
        <v>25716</v>
      </c>
      <c r="F273" s="295">
        <f t="shared" si="16"/>
        <v>1.14844587352626</v>
      </c>
      <c r="G273" s="295">
        <f t="shared" si="17"/>
        <v>1.07449964484185</v>
      </c>
      <c r="H273" s="296" t="str">
        <f t="shared" si="18"/>
        <v>是</v>
      </c>
      <c r="I273" s="301" t="str">
        <f t="shared" si="19"/>
        <v>是</v>
      </c>
      <c r="J273" s="286">
        <v>1</v>
      </c>
    </row>
    <row r="274" ht="36" customHeight="1" spans="1:9">
      <c r="A274" s="292">
        <v>20401</v>
      </c>
      <c r="B274" s="293" t="s">
        <v>250</v>
      </c>
      <c r="C274" s="306">
        <f>SUM(C275:C283)</f>
        <v>1976</v>
      </c>
      <c r="D274" s="306">
        <f>SUM(D275:D283)</f>
        <v>2371</v>
      </c>
      <c r="E274" s="306">
        <f>SUM(E275:E283)</f>
        <v>1056</v>
      </c>
      <c r="F274" s="179">
        <f t="shared" si="16"/>
        <v>0.534412955465587</v>
      </c>
      <c r="G274" s="179">
        <f t="shared" si="17"/>
        <v>0.445381695487136</v>
      </c>
      <c r="H274" s="296" t="str">
        <f t="shared" si="18"/>
        <v>是</v>
      </c>
      <c r="I274" s="301" t="str">
        <f t="shared" si="19"/>
        <v>是</v>
      </c>
    </row>
    <row r="275" ht="36" customHeight="1" spans="1:9">
      <c r="A275" s="297">
        <v>2040101</v>
      </c>
      <c r="B275" s="298" t="s">
        <v>251</v>
      </c>
      <c r="C275" s="299">
        <v>296</v>
      </c>
      <c r="D275" s="299">
        <v>355</v>
      </c>
      <c r="E275" s="300">
        <v>120</v>
      </c>
      <c r="F275" s="271">
        <f t="shared" si="16"/>
        <v>0.405405405405405</v>
      </c>
      <c r="G275" s="271">
        <f t="shared" si="17"/>
        <v>0.338028169014085</v>
      </c>
      <c r="H275" s="296" t="str">
        <f t="shared" si="18"/>
        <v>是</v>
      </c>
      <c r="I275" s="301" t="str">
        <f t="shared" si="19"/>
        <v>否</v>
      </c>
    </row>
    <row r="276" ht="36" customHeight="1" spans="1:9">
      <c r="A276" s="297">
        <v>2040102</v>
      </c>
      <c r="B276" s="298" t="s">
        <v>252</v>
      </c>
      <c r="C276" s="299">
        <v>389</v>
      </c>
      <c r="D276" s="299">
        <v>467</v>
      </c>
      <c r="E276" s="300">
        <v>276</v>
      </c>
      <c r="F276" s="271">
        <f t="shared" si="16"/>
        <v>0.709511568123393</v>
      </c>
      <c r="G276" s="271">
        <f t="shared" si="17"/>
        <v>0.591006423982869</v>
      </c>
      <c r="H276" s="296" t="str">
        <f t="shared" si="18"/>
        <v>是</v>
      </c>
      <c r="I276" s="301" t="str">
        <f t="shared" si="19"/>
        <v>否</v>
      </c>
    </row>
    <row r="277" ht="36" customHeight="1" spans="1:9">
      <c r="A277" s="297">
        <v>2040103</v>
      </c>
      <c r="B277" s="298" t="s">
        <v>253</v>
      </c>
      <c r="C277" s="299">
        <v>1291</v>
      </c>
      <c r="D277" s="299">
        <v>1549</v>
      </c>
      <c r="E277" s="300">
        <v>660</v>
      </c>
      <c r="F277" s="271">
        <f t="shared" si="16"/>
        <v>0.511231603408211</v>
      </c>
      <c r="G277" s="271">
        <f t="shared" si="17"/>
        <v>0.426081342801808</v>
      </c>
      <c r="H277" s="296" t="str">
        <f t="shared" si="18"/>
        <v>是</v>
      </c>
      <c r="I277" s="301" t="str">
        <f t="shared" si="19"/>
        <v>否</v>
      </c>
    </row>
    <row r="278" ht="36" hidden="1" customHeight="1" spans="1:9">
      <c r="A278" s="297">
        <v>2040104</v>
      </c>
      <c r="B278" s="298" t="s">
        <v>254</v>
      </c>
      <c r="C278" s="299"/>
      <c r="D278" s="299"/>
      <c r="E278" s="299"/>
      <c r="F278" s="271" t="str">
        <f t="shared" si="16"/>
        <v/>
      </c>
      <c r="G278" s="271" t="str">
        <f t="shared" si="17"/>
        <v/>
      </c>
      <c r="H278" s="296" t="str">
        <f t="shared" si="18"/>
        <v>否</v>
      </c>
      <c r="I278" s="301" t="str">
        <f t="shared" si="19"/>
        <v>否</v>
      </c>
    </row>
    <row r="279" ht="36" hidden="1" customHeight="1" spans="1:9">
      <c r="A279" s="297">
        <v>2040105</v>
      </c>
      <c r="B279" s="298" t="s">
        <v>255</v>
      </c>
      <c r="C279" s="299"/>
      <c r="D279" s="299"/>
      <c r="E279" s="299"/>
      <c r="F279" s="271" t="str">
        <f t="shared" si="16"/>
        <v/>
      </c>
      <c r="G279" s="271" t="str">
        <f t="shared" si="17"/>
        <v/>
      </c>
      <c r="H279" s="296" t="str">
        <f t="shared" si="18"/>
        <v>否</v>
      </c>
      <c r="I279" s="301" t="str">
        <f t="shared" si="19"/>
        <v>否</v>
      </c>
    </row>
    <row r="280" customFormat="1" ht="36" hidden="1" customHeight="1" spans="1:9">
      <c r="A280" s="297">
        <v>2040106</v>
      </c>
      <c r="B280" s="302" t="s">
        <v>256</v>
      </c>
      <c r="C280" s="299"/>
      <c r="D280" s="299"/>
      <c r="E280" s="299"/>
      <c r="F280" s="271" t="str">
        <f t="shared" si="16"/>
        <v/>
      </c>
      <c r="G280" s="271" t="str">
        <f t="shared" si="17"/>
        <v/>
      </c>
      <c r="H280" s="296" t="str">
        <f t="shared" si="18"/>
        <v>否</v>
      </c>
      <c r="I280" s="301" t="str">
        <f t="shared" si="19"/>
        <v>否</v>
      </c>
    </row>
    <row r="281" ht="36" hidden="1" customHeight="1" spans="1:9">
      <c r="A281" s="297">
        <v>2040107</v>
      </c>
      <c r="B281" s="298" t="s">
        <v>257</v>
      </c>
      <c r="C281" s="299"/>
      <c r="D281" s="299"/>
      <c r="E281" s="299"/>
      <c r="F281" s="271" t="str">
        <f t="shared" si="16"/>
        <v/>
      </c>
      <c r="G281" s="271" t="str">
        <f t="shared" si="17"/>
        <v/>
      </c>
      <c r="H281" s="296" t="str">
        <f t="shared" si="18"/>
        <v>否</v>
      </c>
      <c r="I281" s="301" t="str">
        <f t="shared" si="19"/>
        <v>否</v>
      </c>
    </row>
    <row r="282" ht="36" hidden="1" customHeight="1" spans="1:9">
      <c r="A282" s="297">
        <v>2040108</v>
      </c>
      <c r="B282" s="298" t="s">
        <v>258</v>
      </c>
      <c r="C282" s="299"/>
      <c r="D282" s="299"/>
      <c r="E282" s="299"/>
      <c r="F282" s="271" t="str">
        <f t="shared" si="16"/>
        <v/>
      </c>
      <c r="G282" s="271" t="str">
        <f t="shared" si="17"/>
        <v/>
      </c>
      <c r="H282" s="296" t="str">
        <f t="shared" si="18"/>
        <v>否</v>
      </c>
      <c r="I282" s="301" t="str">
        <f t="shared" si="19"/>
        <v>否</v>
      </c>
    </row>
    <row r="283" ht="36" hidden="1" customHeight="1" spans="1:9">
      <c r="A283" s="297">
        <v>2040199</v>
      </c>
      <c r="B283" s="298" t="s">
        <v>259</v>
      </c>
      <c r="C283" s="303"/>
      <c r="D283" s="303"/>
      <c r="E283" s="303"/>
      <c r="F283" s="305" t="str">
        <f t="shared" si="16"/>
        <v/>
      </c>
      <c r="G283" s="305" t="str">
        <f t="shared" si="17"/>
        <v/>
      </c>
      <c r="H283" s="296" t="str">
        <f t="shared" si="18"/>
        <v>否</v>
      </c>
      <c r="I283" s="301" t="str">
        <f t="shared" si="19"/>
        <v>否</v>
      </c>
    </row>
    <row r="284" ht="36" customHeight="1" spans="1:9">
      <c r="A284" s="292">
        <v>20402</v>
      </c>
      <c r="B284" s="293" t="s">
        <v>260</v>
      </c>
      <c r="C284" s="306">
        <f>SUM(C285:C305)</f>
        <v>14409</v>
      </c>
      <c r="D284" s="306">
        <f>SUM(D285:D305)</f>
        <v>17391</v>
      </c>
      <c r="E284" s="306">
        <f>SUM(E285:E305)</f>
        <v>18376</v>
      </c>
      <c r="F284" s="179">
        <f t="shared" si="16"/>
        <v>1.27531403983621</v>
      </c>
      <c r="G284" s="179">
        <f t="shared" si="17"/>
        <v>1.0566384911736</v>
      </c>
      <c r="H284" s="296" t="str">
        <f t="shared" si="18"/>
        <v>是</v>
      </c>
      <c r="I284" s="301" t="str">
        <f t="shared" si="19"/>
        <v>是</v>
      </c>
    </row>
    <row r="285" ht="36" customHeight="1" spans="1:9">
      <c r="A285" s="297">
        <v>2040201</v>
      </c>
      <c r="B285" s="298" t="s">
        <v>95</v>
      </c>
      <c r="C285" s="299">
        <v>7247</v>
      </c>
      <c r="D285" s="299">
        <v>8696</v>
      </c>
      <c r="E285" s="300">
        <f>8748-59</f>
        <v>8689</v>
      </c>
      <c r="F285" s="271">
        <f t="shared" si="16"/>
        <v>1.19897888781565</v>
      </c>
      <c r="G285" s="271">
        <f t="shared" si="17"/>
        <v>0.999195032198712</v>
      </c>
      <c r="H285" s="296" t="str">
        <f t="shared" si="18"/>
        <v>是</v>
      </c>
      <c r="I285" s="301" t="str">
        <f t="shared" si="19"/>
        <v>否</v>
      </c>
    </row>
    <row r="286" ht="36" customHeight="1" spans="1:9">
      <c r="A286" s="297">
        <v>2040202</v>
      </c>
      <c r="B286" s="298" t="s">
        <v>96</v>
      </c>
      <c r="C286" s="299">
        <v>1021</v>
      </c>
      <c r="D286" s="299">
        <v>1205</v>
      </c>
      <c r="E286" s="300">
        <v>2371</v>
      </c>
      <c r="F286" s="271">
        <f t="shared" si="16"/>
        <v>2.32223310479922</v>
      </c>
      <c r="G286" s="271">
        <f t="shared" si="17"/>
        <v>1.96763485477178</v>
      </c>
      <c r="H286" s="296" t="str">
        <f t="shared" si="18"/>
        <v>是</v>
      </c>
      <c r="I286" s="301" t="str">
        <f t="shared" si="19"/>
        <v>否</v>
      </c>
    </row>
    <row r="287" ht="36" hidden="1" customHeight="1" spans="1:9">
      <c r="A287" s="297">
        <v>2040203</v>
      </c>
      <c r="B287" s="298" t="s">
        <v>97</v>
      </c>
      <c r="C287" s="299">
        <v>0</v>
      </c>
      <c r="D287" s="299">
        <v>0</v>
      </c>
      <c r="E287" s="299">
        <v>0</v>
      </c>
      <c r="F287" s="271" t="str">
        <f t="shared" si="16"/>
        <v/>
      </c>
      <c r="G287" s="271" t="str">
        <f t="shared" si="17"/>
        <v/>
      </c>
      <c r="H287" s="296" t="str">
        <f t="shared" si="18"/>
        <v>否</v>
      </c>
      <c r="I287" s="301" t="str">
        <f t="shared" si="19"/>
        <v>否</v>
      </c>
    </row>
    <row r="288" ht="36" customHeight="1" spans="1:9">
      <c r="A288" s="297">
        <v>2040204</v>
      </c>
      <c r="B288" s="298" t="s">
        <v>261</v>
      </c>
      <c r="C288" s="299">
        <v>125</v>
      </c>
      <c r="D288" s="299">
        <v>150</v>
      </c>
      <c r="E288" s="300">
        <v>139</v>
      </c>
      <c r="F288" s="271">
        <f t="shared" si="16"/>
        <v>1.112</v>
      </c>
      <c r="G288" s="271">
        <f t="shared" si="17"/>
        <v>0.926666666666667</v>
      </c>
      <c r="H288" s="296" t="str">
        <f t="shared" si="18"/>
        <v>是</v>
      </c>
      <c r="I288" s="301" t="str">
        <f t="shared" si="19"/>
        <v>否</v>
      </c>
    </row>
    <row r="289" ht="36" customHeight="1" spans="1:9">
      <c r="A289" s="297">
        <v>2040205</v>
      </c>
      <c r="B289" s="298" t="s">
        <v>262</v>
      </c>
      <c r="C289" s="299">
        <v>1442</v>
      </c>
      <c r="D289" s="299">
        <v>1800</v>
      </c>
      <c r="E289" s="300">
        <v>467</v>
      </c>
      <c r="F289" s="271">
        <f t="shared" si="16"/>
        <v>0.323855755894591</v>
      </c>
      <c r="G289" s="271">
        <f t="shared" si="17"/>
        <v>0.259444444444444</v>
      </c>
      <c r="H289" s="296" t="str">
        <f t="shared" si="18"/>
        <v>是</v>
      </c>
      <c r="I289" s="301" t="str">
        <f t="shared" si="19"/>
        <v>否</v>
      </c>
    </row>
    <row r="290" ht="36" customHeight="1" spans="1:9">
      <c r="A290" s="297">
        <v>2040206</v>
      </c>
      <c r="B290" s="298" t="s">
        <v>263</v>
      </c>
      <c r="C290" s="299">
        <v>158</v>
      </c>
      <c r="D290" s="299">
        <v>200</v>
      </c>
      <c r="E290" s="300">
        <v>277</v>
      </c>
      <c r="F290" s="271">
        <f t="shared" si="16"/>
        <v>1.75316455696203</v>
      </c>
      <c r="G290" s="271">
        <f t="shared" si="17"/>
        <v>1.385</v>
      </c>
      <c r="H290" s="296" t="str">
        <f t="shared" si="18"/>
        <v>是</v>
      </c>
      <c r="I290" s="301" t="str">
        <f t="shared" si="19"/>
        <v>否</v>
      </c>
    </row>
    <row r="291" ht="36" customHeight="1" spans="1:9">
      <c r="A291" s="297">
        <v>2040207</v>
      </c>
      <c r="B291" s="298" t="s">
        <v>264</v>
      </c>
      <c r="C291" s="299">
        <v>15</v>
      </c>
      <c r="D291" s="299">
        <v>20</v>
      </c>
      <c r="E291" s="300">
        <v>115</v>
      </c>
      <c r="F291" s="271">
        <f t="shared" si="16"/>
        <v>7.66666666666667</v>
      </c>
      <c r="G291" s="271">
        <f t="shared" si="17"/>
        <v>5.75</v>
      </c>
      <c r="H291" s="296" t="str">
        <f t="shared" si="18"/>
        <v>是</v>
      </c>
      <c r="I291" s="301" t="str">
        <f t="shared" si="19"/>
        <v>否</v>
      </c>
    </row>
    <row r="292" ht="36" customHeight="1" spans="1:9">
      <c r="A292" s="297">
        <v>2040208</v>
      </c>
      <c r="B292" s="298" t="s">
        <v>265</v>
      </c>
      <c r="C292" s="299">
        <v>27</v>
      </c>
      <c r="D292" s="299">
        <v>30</v>
      </c>
      <c r="E292" s="300">
        <v>24</v>
      </c>
      <c r="F292" s="271">
        <f t="shared" si="16"/>
        <v>0.888888888888889</v>
      </c>
      <c r="G292" s="271">
        <f t="shared" si="17"/>
        <v>0.8</v>
      </c>
      <c r="H292" s="296" t="str">
        <f t="shared" si="18"/>
        <v>是</v>
      </c>
      <c r="I292" s="301" t="str">
        <f t="shared" si="19"/>
        <v>否</v>
      </c>
    </row>
    <row r="293" ht="36" customHeight="1" spans="1:9">
      <c r="A293" s="297">
        <v>2040209</v>
      </c>
      <c r="B293" s="298" t="s">
        <v>266</v>
      </c>
      <c r="C293" s="299">
        <v>25</v>
      </c>
      <c r="D293" s="299">
        <v>30</v>
      </c>
      <c r="E293" s="300">
        <v>30</v>
      </c>
      <c r="F293" s="271">
        <f t="shared" si="16"/>
        <v>1.2</v>
      </c>
      <c r="G293" s="271">
        <f t="shared" si="17"/>
        <v>1</v>
      </c>
      <c r="H293" s="296" t="str">
        <f t="shared" si="18"/>
        <v>是</v>
      </c>
      <c r="I293" s="301" t="str">
        <f t="shared" si="19"/>
        <v>否</v>
      </c>
    </row>
    <row r="294" ht="36" hidden="1" customHeight="1" spans="1:9">
      <c r="A294" s="297">
        <v>2040210</v>
      </c>
      <c r="B294" s="298" t="s">
        <v>267</v>
      </c>
      <c r="C294" s="299">
        <v>0</v>
      </c>
      <c r="D294" s="299">
        <v>0</v>
      </c>
      <c r="E294" s="299"/>
      <c r="F294" s="271" t="str">
        <f t="shared" si="16"/>
        <v/>
      </c>
      <c r="G294" s="271" t="str">
        <f t="shared" si="17"/>
        <v/>
      </c>
      <c r="H294" s="296" t="str">
        <f t="shared" si="18"/>
        <v>否</v>
      </c>
      <c r="I294" s="301" t="str">
        <f t="shared" si="19"/>
        <v>否</v>
      </c>
    </row>
    <row r="295" ht="36" customHeight="1" spans="1:9">
      <c r="A295" s="297">
        <v>2040211</v>
      </c>
      <c r="B295" s="298" t="s">
        <v>268</v>
      </c>
      <c r="C295" s="299">
        <v>1036</v>
      </c>
      <c r="D295" s="299">
        <v>1250</v>
      </c>
      <c r="E295" s="300">
        <v>734</v>
      </c>
      <c r="F295" s="271">
        <f t="shared" si="16"/>
        <v>0.708494208494209</v>
      </c>
      <c r="G295" s="271">
        <f t="shared" si="17"/>
        <v>0.5872</v>
      </c>
      <c r="H295" s="296" t="str">
        <f t="shared" si="18"/>
        <v>是</v>
      </c>
      <c r="I295" s="301" t="str">
        <f t="shared" si="19"/>
        <v>否</v>
      </c>
    </row>
    <row r="296" ht="36" customHeight="1" spans="1:9">
      <c r="A296" s="297">
        <v>2040212</v>
      </c>
      <c r="B296" s="298" t="s">
        <v>269</v>
      </c>
      <c r="C296" s="299">
        <v>1604</v>
      </c>
      <c r="D296" s="299">
        <v>2000</v>
      </c>
      <c r="E296" s="300">
        <v>3973</v>
      </c>
      <c r="F296" s="271">
        <f t="shared" si="16"/>
        <v>2.47693266832918</v>
      </c>
      <c r="G296" s="271">
        <f t="shared" si="17"/>
        <v>1.9865</v>
      </c>
      <c r="H296" s="296" t="str">
        <f t="shared" si="18"/>
        <v>是</v>
      </c>
      <c r="I296" s="301" t="str">
        <f t="shared" si="19"/>
        <v>否</v>
      </c>
    </row>
    <row r="297" ht="36" customHeight="1" spans="1:9">
      <c r="A297" s="297">
        <v>2040213</v>
      </c>
      <c r="B297" s="298" t="s">
        <v>270</v>
      </c>
      <c r="C297" s="299">
        <v>45</v>
      </c>
      <c r="D297" s="299">
        <v>50</v>
      </c>
      <c r="E297" s="300">
        <v>40</v>
      </c>
      <c r="F297" s="271">
        <f t="shared" si="16"/>
        <v>0.888888888888889</v>
      </c>
      <c r="G297" s="271">
        <f t="shared" si="17"/>
        <v>0.8</v>
      </c>
      <c r="H297" s="296" t="str">
        <f t="shared" si="18"/>
        <v>是</v>
      </c>
      <c r="I297" s="301" t="str">
        <f t="shared" si="19"/>
        <v>否</v>
      </c>
    </row>
    <row r="298" ht="36" customHeight="1" spans="1:9">
      <c r="A298" s="297">
        <v>2040214</v>
      </c>
      <c r="B298" s="298" t="s">
        <v>271</v>
      </c>
      <c r="C298" s="299">
        <v>150</v>
      </c>
      <c r="D298" s="299">
        <v>180</v>
      </c>
      <c r="E298" s="300">
        <v>110</v>
      </c>
      <c r="F298" s="271">
        <f t="shared" si="16"/>
        <v>0.733333333333333</v>
      </c>
      <c r="G298" s="271">
        <f t="shared" si="17"/>
        <v>0.611111111111111</v>
      </c>
      <c r="H298" s="296" t="str">
        <f t="shared" si="18"/>
        <v>是</v>
      </c>
      <c r="I298" s="301" t="str">
        <f t="shared" si="19"/>
        <v>否</v>
      </c>
    </row>
    <row r="299" ht="36" hidden="1" customHeight="1" spans="1:9">
      <c r="A299" s="297">
        <v>2040215</v>
      </c>
      <c r="B299" s="298" t="s">
        <v>272</v>
      </c>
      <c r="C299" s="299">
        <v>0</v>
      </c>
      <c r="D299" s="299">
        <v>0</v>
      </c>
      <c r="E299" s="299"/>
      <c r="F299" s="271" t="str">
        <f t="shared" si="16"/>
        <v/>
      </c>
      <c r="G299" s="271" t="str">
        <f t="shared" si="17"/>
        <v/>
      </c>
      <c r="H299" s="296" t="str">
        <f t="shared" si="18"/>
        <v>否</v>
      </c>
      <c r="I299" s="301" t="str">
        <f t="shared" si="19"/>
        <v>否</v>
      </c>
    </row>
    <row r="300" ht="36" customHeight="1" spans="1:9">
      <c r="A300" s="297">
        <v>2040216</v>
      </c>
      <c r="B300" s="298" t="s">
        <v>273</v>
      </c>
      <c r="C300" s="299">
        <v>90</v>
      </c>
      <c r="D300" s="299">
        <v>110</v>
      </c>
      <c r="E300" s="300">
        <v>70</v>
      </c>
      <c r="F300" s="271">
        <f t="shared" si="16"/>
        <v>0.777777777777778</v>
      </c>
      <c r="G300" s="271">
        <f t="shared" si="17"/>
        <v>0.636363636363636</v>
      </c>
      <c r="H300" s="296" t="str">
        <f t="shared" si="18"/>
        <v>是</v>
      </c>
      <c r="I300" s="301" t="str">
        <f t="shared" si="19"/>
        <v>否</v>
      </c>
    </row>
    <row r="301" ht="36" customHeight="1" spans="1:9">
      <c r="A301" s="297">
        <v>2040217</v>
      </c>
      <c r="B301" s="298" t="s">
        <v>274</v>
      </c>
      <c r="C301" s="299">
        <v>687</v>
      </c>
      <c r="D301" s="299">
        <v>850</v>
      </c>
      <c r="E301" s="300">
        <v>60</v>
      </c>
      <c r="F301" s="271">
        <f t="shared" si="16"/>
        <v>0.0873362445414847</v>
      </c>
      <c r="G301" s="271">
        <f t="shared" si="17"/>
        <v>0.0705882352941176</v>
      </c>
      <c r="H301" s="296" t="str">
        <f t="shared" si="18"/>
        <v>是</v>
      </c>
      <c r="I301" s="301" t="str">
        <f t="shared" si="19"/>
        <v>否</v>
      </c>
    </row>
    <row r="302" ht="36" customHeight="1" spans="1:9">
      <c r="A302" s="297">
        <v>2040218</v>
      </c>
      <c r="B302" s="298" t="s">
        <v>275</v>
      </c>
      <c r="C302" s="299">
        <v>15</v>
      </c>
      <c r="D302" s="299">
        <v>20</v>
      </c>
      <c r="E302" s="300">
        <v>15</v>
      </c>
      <c r="F302" s="271">
        <f t="shared" si="16"/>
        <v>1</v>
      </c>
      <c r="G302" s="271">
        <f t="shared" si="17"/>
        <v>0.75</v>
      </c>
      <c r="H302" s="296" t="str">
        <f t="shared" si="18"/>
        <v>是</v>
      </c>
      <c r="I302" s="301" t="str">
        <f t="shared" si="19"/>
        <v>否</v>
      </c>
    </row>
    <row r="303" ht="36" customHeight="1" spans="1:9">
      <c r="A303" s="297">
        <v>2040219</v>
      </c>
      <c r="B303" s="298" t="s">
        <v>138</v>
      </c>
      <c r="C303" s="299">
        <v>481</v>
      </c>
      <c r="D303" s="299">
        <v>500</v>
      </c>
      <c r="E303" s="300">
        <v>1040</v>
      </c>
      <c r="F303" s="271">
        <f t="shared" si="16"/>
        <v>2.16216216216216</v>
      </c>
      <c r="G303" s="271">
        <f t="shared" si="17"/>
        <v>2.08</v>
      </c>
      <c r="H303" s="296" t="str">
        <f t="shared" si="18"/>
        <v>是</v>
      </c>
      <c r="I303" s="301" t="str">
        <f t="shared" si="19"/>
        <v>否</v>
      </c>
    </row>
    <row r="304" ht="36" hidden="1" customHeight="1" spans="1:9">
      <c r="A304" s="297">
        <v>2040250</v>
      </c>
      <c r="B304" s="298" t="s">
        <v>104</v>
      </c>
      <c r="C304" s="299">
        <v>0</v>
      </c>
      <c r="D304" s="299">
        <v>0</v>
      </c>
      <c r="E304" s="299"/>
      <c r="F304" s="271" t="str">
        <f t="shared" si="16"/>
        <v/>
      </c>
      <c r="G304" s="271" t="str">
        <f t="shared" si="17"/>
        <v/>
      </c>
      <c r="H304" s="296" t="str">
        <f t="shared" si="18"/>
        <v>否</v>
      </c>
      <c r="I304" s="301" t="str">
        <f t="shared" si="19"/>
        <v>否</v>
      </c>
    </row>
    <row r="305" ht="36" customHeight="1" spans="1:9">
      <c r="A305" s="297">
        <v>2040299</v>
      </c>
      <c r="B305" s="298" t="s">
        <v>276</v>
      </c>
      <c r="C305" s="303">
        <v>241</v>
      </c>
      <c r="D305" s="303">
        <v>300</v>
      </c>
      <c r="E305" s="304">
        <v>222</v>
      </c>
      <c r="F305" s="305">
        <f t="shared" si="16"/>
        <v>0.921161825726141</v>
      </c>
      <c r="G305" s="305">
        <f t="shared" si="17"/>
        <v>0.74</v>
      </c>
      <c r="H305" s="296" t="str">
        <f t="shared" si="18"/>
        <v>是</v>
      </c>
      <c r="I305" s="301" t="str">
        <f t="shared" si="19"/>
        <v>否</v>
      </c>
    </row>
    <row r="306" ht="36" customHeight="1" spans="1:9">
      <c r="A306" s="292">
        <v>20403</v>
      </c>
      <c r="B306" s="293" t="s">
        <v>277</v>
      </c>
      <c r="C306" s="306">
        <f>SUM(C307:C312)</f>
        <v>21</v>
      </c>
      <c r="D306" s="306">
        <f>SUM(D307:D312)</f>
        <v>23</v>
      </c>
      <c r="E306" s="306">
        <f>SUM(E307:E312)</f>
        <v>21</v>
      </c>
      <c r="F306" s="179">
        <f t="shared" si="16"/>
        <v>1</v>
      </c>
      <c r="G306" s="179">
        <f t="shared" si="17"/>
        <v>0.91304347826087</v>
      </c>
      <c r="H306" s="296" t="str">
        <f t="shared" si="18"/>
        <v>是</v>
      </c>
      <c r="I306" s="301" t="str">
        <f t="shared" si="19"/>
        <v>是</v>
      </c>
    </row>
    <row r="307" ht="36" hidden="1" customHeight="1" spans="1:9">
      <c r="A307" s="297">
        <v>2040301</v>
      </c>
      <c r="B307" s="298" t="s">
        <v>95</v>
      </c>
      <c r="C307" s="299"/>
      <c r="D307" s="299">
        <v>0</v>
      </c>
      <c r="E307" s="299"/>
      <c r="F307" s="271" t="str">
        <f t="shared" si="16"/>
        <v/>
      </c>
      <c r="G307" s="271" t="str">
        <f t="shared" si="17"/>
        <v/>
      </c>
      <c r="H307" s="296" t="str">
        <f t="shared" si="18"/>
        <v>否</v>
      </c>
      <c r="I307" s="301" t="str">
        <f t="shared" si="19"/>
        <v>否</v>
      </c>
    </row>
    <row r="308" ht="36" hidden="1" customHeight="1" spans="1:9">
      <c r="A308" s="297">
        <v>2040302</v>
      </c>
      <c r="B308" s="298" t="s">
        <v>96</v>
      </c>
      <c r="C308" s="299"/>
      <c r="D308" s="299">
        <v>0</v>
      </c>
      <c r="E308" s="299"/>
      <c r="F308" s="271" t="str">
        <f t="shared" si="16"/>
        <v/>
      </c>
      <c r="G308" s="271" t="str">
        <f t="shared" si="17"/>
        <v/>
      </c>
      <c r="H308" s="296" t="str">
        <f t="shared" si="18"/>
        <v>否</v>
      </c>
      <c r="I308" s="301" t="str">
        <f t="shared" si="19"/>
        <v>否</v>
      </c>
    </row>
    <row r="309" ht="36" hidden="1" customHeight="1" spans="1:9">
      <c r="A309" s="297">
        <v>2040303</v>
      </c>
      <c r="B309" s="298" t="s">
        <v>97</v>
      </c>
      <c r="C309" s="299"/>
      <c r="D309" s="299">
        <v>0</v>
      </c>
      <c r="E309" s="299"/>
      <c r="F309" s="271" t="str">
        <f t="shared" si="16"/>
        <v/>
      </c>
      <c r="G309" s="271" t="str">
        <f t="shared" si="17"/>
        <v/>
      </c>
      <c r="H309" s="296" t="str">
        <f t="shared" si="18"/>
        <v>否</v>
      </c>
      <c r="I309" s="301" t="str">
        <f t="shared" si="19"/>
        <v>否</v>
      </c>
    </row>
    <row r="310" ht="36" customHeight="1" spans="1:9">
      <c r="A310" s="297">
        <v>2040304</v>
      </c>
      <c r="B310" s="298" t="s">
        <v>278</v>
      </c>
      <c r="C310" s="299">
        <v>18</v>
      </c>
      <c r="D310" s="299">
        <v>18</v>
      </c>
      <c r="E310" s="300">
        <v>18</v>
      </c>
      <c r="F310" s="271">
        <f t="shared" si="16"/>
        <v>1</v>
      </c>
      <c r="G310" s="271">
        <f t="shared" si="17"/>
        <v>1</v>
      </c>
      <c r="H310" s="296" t="str">
        <f t="shared" si="18"/>
        <v>是</v>
      </c>
      <c r="I310" s="301" t="str">
        <f t="shared" si="19"/>
        <v>否</v>
      </c>
    </row>
    <row r="311" ht="36" hidden="1" customHeight="1" spans="1:9">
      <c r="A311" s="297">
        <v>2040350</v>
      </c>
      <c r="B311" s="298" t="s">
        <v>104</v>
      </c>
      <c r="C311" s="299"/>
      <c r="D311" s="299">
        <v>0</v>
      </c>
      <c r="E311" s="299"/>
      <c r="F311" s="271" t="str">
        <f t="shared" si="16"/>
        <v/>
      </c>
      <c r="G311" s="271" t="str">
        <f t="shared" si="17"/>
        <v/>
      </c>
      <c r="H311" s="296" t="str">
        <f t="shared" si="18"/>
        <v>否</v>
      </c>
      <c r="I311" s="301" t="str">
        <f t="shared" si="19"/>
        <v>否</v>
      </c>
    </row>
    <row r="312" ht="36" customHeight="1" spans="1:9">
      <c r="A312" s="297">
        <v>2040399</v>
      </c>
      <c r="B312" s="298" t="s">
        <v>279</v>
      </c>
      <c r="C312" s="303">
        <v>3</v>
      </c>
      <c r="D312" s="303">
        <v>5</v>
      </c>
      <c r="E312" s="304">
        <v>3</v>
      </c>
      <c r="F312" s="305">
        <f t="shared" si="16"/>
        <v>1</v>
      </c>
      <c r="G312" s="305">
        <f t="shared" si="17"/>
        <v>0.6</v>
      </c>
      <c r="H312" s="296" t="str">
        <f t="shared" si="18"/>
        <v>是</v>
      </c>
      <c r="I312" s="301" t="str">
        <f t="shared" si="19"/>
        <v>否</v>
      </c>
    </row>
    <row r="313" ht="36" customHeight="1" spans="1:9">
      <c r="A313" s="292">
        <v>20404</v>
      </c>
      <c r="B313" s="293" t="s">
        <v>280</v>
      </c>
      <c r="C313" s="306">
        <f>SUM(C314:C324)</f>
        <v>239</v>
      </c>
      <c r="D313" s="306">
        <f>SUM(D314:D324)</f>
        <v>240</v>
      </c>
      <c r="E313" s="306">
        <f>SUM(E314:E324)</f>
        <v>17</v>
      </c>
      <c r="F313" s="179">
        <f t="shared" si="16"/>
        <v>0.0711297071129707</v>
      </c>
      <c r="G313" s="179">
        <f t="shared" si="17"/>
        <v>0.0708333333333333</v>
      </c>
      <c r="H313" s="296" t="str">
        <f t="shared" si="18"/>
        <v>是</v>
      </c>
      <c r="I313" s="301" t="str">
        <f t="shared" si="19"/>
        <v>是</v>
      </c>
    </row>
    <row r="314" ht="36" customHeight="1" spans="1:9">
      <c r="A314" s="297">
        <v>2040401</v>
      </c>
      <c r="B314" s="298" t="s">
        <v>95</v>
      </c>
      <c r="C314" s="299">
        <v>172</v>
      </c>
      <c r="D314" s="299">
        <v>170</v>
      </c>
      <c r="E314" s="300">
        <v>3</v>
      </c>
      <c r="F314" s="271">
        <f t="shared" si="16"/>
        <v>0.0174418604651163</v>
      </c>
      <c r="G314" s="271">
        <f t="shared" si="17"/>
        <v>0.0176470588235294</v>
      </c>
      <c r="H314" s="296" t="str">
        <f t="shared" si="18"/>
        <v>是</v>
      </c>
      <c r="I314" s="301" t="str">
        <f t="shared" si="19"/>
        <v>否</v>
      </c>
    </row>
    <row r="315" ht="36" customHeight="1" spans="1:9">
      <c r="A315" s="297">
        <v>2040402</v>
      </c>
      <c r="B315" s="298" t="s">
        <v>96</v>
      </c>
      <c r="C315" s="299">
        <v>49</v>
      </c>
      <c r="D315" s="299">
        <v>50</v>
      </c>
      <c r="E315" s="300">
        <v>5</v>
      </c>
      <c r="F315" s="271">
        <f t="shared" si="16"/>
        <v>0.102040816326531</v>
      </c>
      <c r="G315" s="271">
        <f t="shared" si="17"/>
        <v>0.1</v>
      </c>
      <c r="H315" s="296" t="str">
        <f t="shared" si="18"/>
        <v>是</v>
      </c>
      <c r="I315" s="301" t="str">
        <f t="shared" si="19"/>
        <v>否</v>
      </c>
    </row>
    <row r="316" ht="36" hidden="1" customHeight="1" spans="1:9">
      <c r="A316" s="297">
        <v>2040403</v>
      </c>
      <c r="B316" s="298" t="s">
        <v>97</v>
      </c>
      <c r="C316" s="299"/>
      <c r="D316" s="299">
        <v>0</v>
      </c>
      <c r="E316" s="299"/>
      <c r="F316" s="271" t="str">
        <f t="shared" si="16"/>
        <v/>
      </c>
      <c r="G316" s="271" t="str">
        <f t="shared" si="17"/>
        <v/>
      </c>
      <c r="H316" s="296" t="str">
        <f t="shared" si="18"/>
        <v>否</v>
      </c>
      <c r="I316" s="301" t="str">
        <f t="shared" si="19"/>
        <v>否</v>
      </c>
    </row>
    <row r="317" ht="36" hidden="1" customHeight="1" spans="1:9">
      <c r="A317" s="297">
        <v>2040404</v>
      </c>
      <c r="B317" s="298" t="s">
        <v>281</v>
      </c>
      <c r="C317" s="299"/>
      <c r="D317" s="299">
        <v>0</v>
      </c>
      <c r="E317" s="299"/>
      <c r="F317" s="271" t="str">
        <f t="shared" si="16"/>
        <v/>
      </c>
      <c r="G317" s="271" t="str">
        <f t="shared" si="17"/>
        <v/>
      </c>
      <c r="H317" s="296" t="str">
        <f t="shared" si="18"/>
        <v>否</v>
      </c>
      <c r="I317" s="301" t="str">
        <f t="shared" si="19"/>
        <v>否</v>
      </c>
    </row>
    <row r="318" ht="36" hidden="1" customHeight="1" spans="1:9">
      <c r="A318" s="297">
        <v>2040405</v>
      </c>
      <c r="B318" s="298" t="s">
        <v>282</v>
      </c>
      <c r="C318" s="299"/>
      <c r="D318" s="299"/>
      <c r="E318" s="299"/>
      <c r="F318" s="271" t="str">
        <f t="shared" si="16"/>
        <v/>
      </c>
      <c r="G318" s="271" t="str">
        <f t="shared" si="17"/>
        <v/>
      </c>
      <c r="H318" s="296" t="str">
        <f t="shared" si="18"/>
        <v>否</v>
      </c>
      <c r="I318" s="301" t="str">
        <f t="shared" si="19"/>
        <v>否</v>
      </c>
    </row>
    <row r="319" ht="36" hidden="1" customHeight="1" spans="1:9">
      <c r="A319" s="297">
        <v>2040406</v>
      </c>
      <c r="B319" s="298" t="s">
        <v>283</v>
      </c>
      <c r="C319" s="299"/>
      <c r="D319" s="299"/>
      <c r="E319" s="299"/>
      <c r="F319" s="271" t="str">
        <f t="shared" si="16"/>
        <v/>
      </c>
      <c r="G319" s="271" t="str">
        <f t="shared" si="17"/>
        <v/>
      </c>
      <c r="H319" s="296" t="str">
        <f t="shared" si="18"/>
        <v>否</v>
      </c>
      <c r="I319" s="301" t="str">
        <f t="shared" si="19"/>
        <v>否</v>
      </c>
    </row>
    <row r="320" ht="36" hidden="1" customHeight="1" spans="1:9">
      <c r="A320" s="297">
        <v>2040407</v>
      </c>
      <c r="B320" s="298" t="s">
        <v>284</v>
      </c>
      <c r="C320" s="299"/>
      <c r="D320" s="299"/>
      <c r="E320" s="299"/>
      <c r="F320" s="271" t="str">
        <f t="shared" si="16"/>
        <v/>
      </c>
      <c r="G320" s="271" t="str">
        <f t="shared" si="17"/>
        <v/>
      </c>
      <c r="H320" s="296" t="str">
        <f t="shared" si="18"/>
        <v>否</v>
      </c>
      <c r="I320" s="301" t="str">
        <f t="shared" si="19"/>
        <v>否</v>
      </c>
    </row>
    <row r="321" ht="36" customHeight="1" spans="1:9">
      <c r="A321" s="297">
        <v>2040408</v>
      </c>
      <c r="B321" s="298" t="s">
        <v>285</v>
      </c>
      <c r="C321" s="299"/>
      <c r="D321" s="299"/>
      <c r="E321" s="300">
        <v>9</v>
      </c>
      <c r="F321" s="271" t="str">
        <f t="shared" si="16"/>
        <v/>
      </c>
      <c r="G321" s="271" t="str">
        <f t="shared" si="17"/>
        <v/>
      </c>
      <c r="H321" s="296" t="str">
        <f t="shared" si="18"/>
        <v>是</v>
      </c>
      <c r="I321" s="301" t="str">
        <f t="shared" si="19"/>
        <v>否</v>
      </c>
    </row>
    <row r="322" ht="36" hidden="1" customHeight="1" spans="1:9">
      <c r="A322" s="297">
        <v>2040409</v>
      </c>
      <c r="B322" s="298" t="s">
        <v>286</v>
      </c>
      <c r="C322" s="299"/>
      <c r="D322" s="299"/>
      <c r="E322" s="299"/>
      <c r="F322" s="271" t="str">
        <f t="shared" si="16"/>
        <v/>
      </c>
      <c r="G322" s="271" t="str">
        <f t="shared" si="17"/>
        <v/>
      </c>
      <c r="H322" s="296" t="str">
        <f t="shared" si="18"/>
        <v>否</v>
      </c>
      <c r="I322" s="301" t="str">
        <f t="shared" si="19"/>
        <v>否</v>
      </c>
    </row>
    <row r="323" ht="36" hidden="1" customHeight="1" spans="1:9">
      <c r="A323" s="297">
        <v>2040450</v>
      </c>
      <c r="B323" s="298" t="s">
        <v>104</v>
      </c>
      <c r="C323" s="299"/>
      <c r="D323" s="299"/>
      <c r="E323" s="299"/>
      <c r="F323" s="271" t="str">
        <f t="shared" si="16"/>
        <v/>
      </c>
      <c r="G323" s="271" t="str">
        <f t="shared" si="17"/>
        <v/>
      </c>
      <c r="H323" s="296" t="str">
        <f t="shared" si="18"/>
        <v>否</v>
      </c>
      <c r="I323" s="301" t="str">
        <f t="shared" si="19"/>
        <v>否</v>
      </c>
    </row>
    <row r="324" ht="36" customHeight="1" spans="1:9">
      <c r="A324" s="297">
        <v>2040499</v>
      </c>
      <c r="B324" s="298" t="s">
        <v>287</v>
      </c>
      <c r="C324" s="303">
        <v>18</v>
      </c>
      <c r="D324" s="303">
        <v>20</v>
      </c>
      <c r="E324" s="304"/>
      <c r="F324" s="305">
        <f t="shared" si="16"/>
        <v>0</v>
      </c>
      <c r="G324" s="305">
        <f t="shared" si="17"/>
        <v>0</v>
      </c>
      <c r="H324" s="296" t="str">
        <f t="shared" si="18"/>
        <v>是</v>
      </c>
      <c r="I324" s="301" t="str">
        <f t="shared" si="19"/>
        <v>否</v>
      </c>
    </row>
    <row r="325" ht="36" customHeight="1" spans="1:9">
      <c r="A325" s="292">
        <v>20405</v>
      </c>
      <c r="B325" s="293" t="s">
        <v>288</v>
      </c>
      <c r="C325" s="306">
        <f>SUM(C326:C333)</f>
        <v>293</v>
      </c>
      <c r="D325" s="306">
        <f>SUM(D326:D333)</f>
        <v>295</v>
      </c>
      <c r="E325" s="306">
        <f>SUM(E326:E333)</f>
        <v>21</v>
      </c>
      <c r="F325" s="179">
        <f t="shared" ref="F325:F388" si="20">IF(C325&lt;&gt;0,E325/C325,"")</f>
        <v>0.0716723549488055</v>
      </c>
      <c r="G325" s="179">
        <f t="shared" ref="G325:G388" si="21">IF(D325&lt;&gt;0,E325/D325,"")</f>
        <v>0.0711864406779661</v>
      </c>
      <c r="H325" s="296" t="str">
        <f t="shared" ref="H325:H388" si="22">IF(B325&lt;&gt;"",IF(SUM(C325:E325,J325)&lt;&gt;0,"是","否"),"是")</f>
        <v>是</v>
      </c>
      <c r="I325" s="301" t="str">
        <f t="shared" ref="I325:I388" si="23">IF(LEN(A325)&lt;=5,"是","否")</f>
        <v>是</v>
      </c>
    </row>
    <row r="326" ht="36" customHeight="1" spans="1:9">
      <c r="A326" s="297">
        <v>2040501</v>
      </c>
      <c r="B326" s="298" t="s">
        <v>95</v>
      </c>
      <c r="C326" s="299">
        <v>279</v>
      </c>
      <c r="D326" s="299">
        <v>280</v>
      </c>
      <c r="E326" s="300"/>
      <c r="F326" s="271">
        <f t="shared" si="20"/>
        <v>0</v>
      </c>
      <c r="G326" s="271">
        <f t="shared" si="21"/>
        <v>0</v>
      </c>
      <c r="H326" s="296" t="str">
        <f t="shared" si="22"/>
        <v>是</v>
      </c>
      <c r="I326" s="301" t="str">
        <f t="shared" si="23"/>
        <v>否</v>
      </c>
    </row>
    <row r="327" ht="36" customHeight="1" spans="1:9">
      <c r="A327" s="297">
        <v>2040502</v>
      </c>
      <c r="B327" s="298" t="s">
        <v>96</v>
      </c>
      <c r="C327" s="299"/>
      <c r="D327" s="299"/>
      <c r="E327" s="300">
        <v>5</v>
      </c>
      <c r="F327" s="271" t="str">
        <f t="shared" si="20"/>
        <v/>
      </c>
      <c r="G327" s="271" t="str">
        <f t="shared" si="21"/>
        <v/>
      </c>
      <c r="H327" s="296" t="str">
        <f t="shared" si="22"/>
        <v>是</v>
      </c>
      <c r="I327" s="301" t="str">
        <f t="shared" si="23"/>
        <v>否</v>
      </c>
    </row>
    <row r="328" ht="36" hidden="1" customHeight="1" spans="1:9">
      <c r="A328" s="297">
        <v>2040503</v>
      </c>
      <c r="B328" s="298" t="s">
        <v>97</v>
      </c>
      <c r="C328" s="299"/>
      <c r="D328" s="299"/>
      <c r="E328" s="299"/>
      <c r="F328" s="271" t="str">
        <f t="shared" si="20"/>
        <v/>
      </c>
      <c r="G328" s="271" t="str">
        <f t="shared" si="21"/>
        <v/>
      </c>
      <c r="H328" s="296" t="str">
        <f t="shared" si="22"/>
        <v>否</v>
      </c>
      <c r="I328" s="301" t="str">
        <f t="shared" si="23"/>
        <v>否</v>
      </c>
    </row>
    <row r="329" ht="36" hidden="1" customHeight="1" spans="1:9">
      <c r="A329" s="297">
        <v>2040504</v>
      </c>
      <c r="B329" s="298" t="s">
        <v>289</v>
      </c>
      <c r="C329" s="299"/>
      <c r="D329" s="299"/>
      <c r="E329" s="299"/>
      <c r="F329" s="271" t="str">
        <f t="shared" si="20"/>
        <v/>
      </c>
      <c r="G329" s="271" t="str">
        <f t="shared" si="21"/>
        <v/>
      </c>
      <c r="H329" s="296" t="str">
        <f t="shared" si="22"/>
        <v>否</v>
      </c>
      <c r="I329" s="301" t="str">
        <f t="shared" si="23"/>
        <v>否</v>
      </c>
    </row>
    <row r="330" ht="36" hidden="1" customHeight="1" spans="1:9">
      <c r="A330" s="297">
        <v>2040505</v>
      </c>
      <c r="B330" s="298" t="s">
        <v>290</v>
      </c>
      <c r="C330" s="299"/>
      <c r="D330" s="299"/>
      <c r="E330" s="299"/>
      <c r="F330" s="271" t="str">
        <f t="shared" si="20"/>
        <v/>
      </c>
      <c r="G330" s="271" t="str">
        <f t="shared" si="21"/>
        <v/>
      </c>
      <c r="H330" s="296" t="str">
        <f t="shared" si="22"/>
        <v>否</v>
      </c>
      <c r="I330" s="301" t="str">
        <f t="shared" si="23"/>
        <v>否</v>
      </c>
    </row>
    <row r="331" ht="36" hidden="1" customHeight="1" spans="1:9">
      <c r="A331" s="297">
        <v>2040506</v>
      </c>
      <c r="B331" s="298" t="s">
        <v>291</v>
      </c>
      <c r="C331" s="299"/>
      <c r="D331" s="299"/>
      <c r="E331" s="299"/>
      <c r="F331" s="271" t="str">
        <f t="shared" si="20"/>
        <v/>
      </c>
      <c r="G331" s="271" t="str">
        <f t="shared" si="21"/>
        <v/>
      </c>
      <c r="H331" s="296" t="str">
        <f t="shared" si="22"/>
        <v>否</v>
      </c>
      <c r="I331" s="301" t="str">
        <f t="shared" si="23"/>
        <v>否</v>
      </c>
    </row>
    <row r="332" ht="36" hidden="1" customHeight="1" spans="1:9">
      <c r="A332" s="297">
        <v>2040550</v>
      </c>
      <c r="B332" s="298" t="s">
        <v>104</v>
      </c>
      <c r="C332" s="299"/>
      <c r="D332" s="299"/>
      <c r="E332" s="299"/>
      <c r="F332" s="271" t="str">
        <f t="shared" si="20"/>
        <v/>
      </c>
      <c r="G332" s="271" t="str">
        <f t="shared" si="21"/>
        <v/>
      </c>
      <c r="H332" s="296" t="str">
        <f t="shared" si="22"/>
        <v>否</v>
      </c>
      <c r="I332" s="301" t="str">
        <f t="shared" si="23"/>
        <v>否</v>
      </c>
    </row>
    <row r="333" ht="36" customHeight="1" spans="1:9">
      <c r="A333" s="297">
        <v>2040599</v>
      </c>
      <c r="B333" s="298" t="s">
        <v>292</v>
      </c>
      <c r="C333" s="303">
        <v>14</v>
      </c>
      <c r="D333" s="303">
        <v>15</v>
      </c>
      <c r="E333" s="304">
        <v>16</v>
      </c>
      <c r="F333" s="305">
        <f t="shared" si="20"/>
        <v>1.14285714285714</v>
      </c>
      <c r="G333" s="305">
        <f t="shared" si="21"/>
        <v>1.06666666666667</v>
      </c>
      <c r="H333" s="296" t="str">
        <f t="shared" si="22"/>
        <v>是</v>
      </c>
      <c r="I333" s="301" t="str">
        <f t="shared" si="23"/>
        <v>否</v>
      </c>
    </row>
    <row r="334" ht="36" customHeight="1" spans="1:9">
      <c r="A334" s="292">
        <v>20406</v>
      </c>
      <c r="B334" s="293" t="s">
        <v>293</v>
      </c>
      <c r="C334" s="306">
        <f>SUM(C335:C347)</f>
        <v>827</v>
      </c>
      <c r="D334" s="306">
        <f>SUM(D335:D347)</f>
        <v>993</v>
      </c>
      <c r="E334" s="306">
        <f>SUM(E335:E347)</f>
        <v>899</v>
      </c>
      <c r="F334" s="179">
        <f t="shared" si="20"/>
        <v>1.08706166868198</v>
      </c>
      <c r="G334" s="179">
        <f t="shared" si="21"/>
        <v>0.905337361530715</v>
      </c>
      <c r="H334" s="296" t="str">
        <f t="shared" si="22"/>
        <v>是</v>
      </c>
      <c r="I334" s="301" t="str">
        <f t="shared" si="23"/>
        <v>是</v>
      </c>
    </row>
    <row r="335" ht="36" customHeight="1" spans="1:9">
      <c r="A335" s="297">
        <v>2040601</v>
      </c>
      <c r="B335" s="298" t="s">
        <v>95</v>
      </c>
      <c r="C335" s="299">
        <v>459</v>
      </c>
      <c r="D335" s="299">
        <v>551</v>
      </c>
      <c r="E335" s="300">
        <v>652</v>
      </c>
      <c r="F335" s="271">
        <f t="shared" si="20"/>
        <v>1.42047930283224</v>
      </c>
      <c r="G335" s="271">
        <f t="shared" si="21"/>
        <v>1.18330308529946</v>
      </c>
      <c r="H335" s="296" t="str">
        <f t="shared" si="22"/>
        <v>是</v>
      </c>
      <c r="I335" s="301" t="str">
        <f t="shared" si="23"/>
        <v>否</v>
      </c>
    </row>
    <row r="336" ht="36" customHeight="1" spans="1:9">
      <c r="A336" s="297">
        <v>2040602</v>
      </c>
      <c r="B336" s="298" t="s">
        <v>96</v>
      </c>
      <c r="C336" s="299">
        <v>188</v>
      </c>
      <c r="D336" s="299">
        <v>222</v>
      </c>
      <c r="E336" s="300">
        <v>83</v>
      </c>
      <c r="F336" s="271">
        <f t="shared" si="20"/>
        <v>0.441489361702128</v>
      </c>
      <c r="G336" s="271">
        <f t="shared" si="21"/>
        <v>0.373873873873874</v>
      </c>
      <c r="H336" s="296" t="str">
        <f t="shared" si="22"/>
        <v>是</v>
      </c>
      <c r="I336" s="301" t="str">
        <f t="shared" si="23"/>
        <v>否</v>
      </c>
    </row>
    <row r="337" ht="36" hidden="1" customHeight="1" spans="1:9">
      <c r="A337" s="297">
        <v>2040603</v>
      </c>
      <c r="B337" s="298" t="s">
        <v>97</v>
      </c>
      <c r="C337" s="299">
        <v>0</v>
      </c>
      <c r="D337" s="299">
        <v>0</v>
      </c>
      <c r="E337" s="299"/>
      <c r="F337" s="271" t="str">
        <f t="shared" si="20"/>
        <v/>
      </c>
      <c r="G337" s="271" t="str">
        <f t="shared" si="21"/>
        <v/>
      </c>
      <c r="H337" s="296" t="str">
        <f t="shared" si="22"/>
        <v>否</v>
      </c>
      <c r="I337" s="301" t="str">
        <f t="shared" si="23"/>
        <v>否</v>
      </c>
    </row>
    <row r="338" ht="36" customHeight="1" spans="1:9">
      <c r="A338" s="297">
        <v>2040604</v>
      </c>
      <c r="B338" s="298" t="s">
        <v>294</v>
      </c>
      <c r="C338" s="299">
        <v>23</v>
      </c>
      <c r="D338" s="299">
        <v>30</v>
      </c>
      <c r="E338" s="300">
        <v>20</v>
      </c>
      <c r="F338" s="271">
        <f t="shared" si="20"/>
        <v>0.869565217391304</v>
      </c>
      <c r="G338" s="271">
        <f t="shared" si="21"/>
        <v>0.666666666666667</v>
      </c>
      <c r="H338" s="296" t="str">
        <f t="shared" si="22"/>
        <v>是</v>
      </c>
      <c r="I338" s="301" t="str">
        <f t="shared" si="23"/>
        <v>否</v>
      </c>
    </row>
    <row r="339" ht="36" customHeight="1" spans="1:9">
      <c r="A339" s="297">
        <v>2040605</v>
      </c>
      <c r="B339" s="298" t="s">
        <v>295</v>
      </c>
      <c r="C339" s="299">
        <v>50</v>
      </c>
      <c r="D339" s="299">
        <v>60</v>
      </c>
      <c r="E339" s="300">
        <v>50</v>
      </c>
      <c r="F339" s="271">
        <f t="shared" si="20"/>
        <v>1</v>
      </c>
      <c r="G339" s="271">
        <f t="shared" si="21"/>
        <v>0.833333333333333</v>
      </c>
      <c r="H339" s="296" t="str">
        <f t="shared" si="22"/>
        <v>是</v>
      </c>
      <c r="I339" s="301" t="str">
        <f t="shared" si="23"/>
        <v>否</v>
      </c>
    </row>
    <row r="340" ht="36" customHeight="1" spans="1:9">
      <c r="A340" s="297">
        <v>2040606</v>
      </c>
      <c r="B340" s="298" t="s">
        <v>296</v>
      </c>
      <c r="C340" s="299">
        <v>15</v>
      </c>
      <c r="D340" s="299">
        <v>20</v>
      </c>
      <c r="E340" s="300">
        <v>10</v>
      </c>
      <c r="F340" s="271">
        <f t="shared" si="20"/>
        <v>0.666666666666667</v>
      </c>
      <c r="G340" s="271">
        <f t="shared" si="21"/>
        <v>0.5</v>
      </c>
      <c r="H340" s="296" t="str">
        <f t="shared" si="22"/>
        <v>是</v>
      </c>
      <c r="I340" s="301" t="str">
        <f t="shared" si="23"/>
        <v>否</v>
      </c>
    </row>
    <row r="341" ht="36" customHeight="1" spans="1:9">
      <c r="A341" s="297">
        <v>2040607</v>
      </c>
      <c r="B341" s="298" t="s">
        <v>297</v>
      </c>
      <c r="C341" s="299">
        <v>21</v>
      </c>
      <c r="D341" s="299">
        <v>25</v>
      </c>
      <c r="E341" s="300">
        <v>35</v>
      </c>
      <c r="F341" s="271">
        <f t="shared" si="20"/>
        <v>1.66666666666667</v>
      </c>
      <c r="G341" s="271">
        <f t="shared" si="21"/>
        <v>1.4</v>
      </c>
      <c r="H341" s="296" t="str">
        <f t="shared" si="22"/>
        <v>是</v>
      </c>
      <c r="I341" s="301" t="str">
        <f t="shared" si="23"/>
        <v>否</v>
      </c>
    </row>
    <row r="342" ht="36" hidden="1" customHeight="1" spans="1:9">
      <c r="A342" s="297">
        <v>2040608</v>
      </c>
      <c r="B342" s="298" t="s">
        <v>298</v>
      </c>
      <c r="C342" s="299">
        <v>0</v>
      </c>
      <c r="D342" s="299">
        <v>0</v>
      </c>
      <c r="E342" s="299"/>
      <c r="F342" s="271" t="str">
        <f t="shared" si="20"/>
        <v/>
      </c>
      <c r="G342" s="271" t="str">
        <f t="shared" si="21"/>
        <v/>
      </c>
      <c r="H342" s="296" t="str">
        <f t="shared" si="22"/>
        <v>否</v>
      </c>
      <c r="I342" s="301" t="str">
        <f t="shared" si="23"/>
        <v>否</v>
      </c>
    </row>
    <row r="343" ht="36" hidden="1" customHeight="1" spans="1:9">
      <c r="A343" s="297">
        <v>2040609</v>
      </c>
      <c r="B343" s="298" t="s">
        <v>299</v>
      </c>
      <c r="C343" s="299">
        <v>0</v>
      </c>
      <c r="D343" s="299">
        <v>0</v>
      </c>
      <c r="E343" s="299"/>
      <c r="F343" s="271" t="str">
        <f t="shared" si="20"/>
        <v/>
      </c>
      <c r="G343" s="271" t="str">
        <f t="shared" si="21"/>
        <v/>
      </c>
      <c r="H343" s="296" t="str">
        <f t="shared" si="22"/>
        <v>否</v>
      </c>
      <c r="I343" s="301" t="str">
        <f t="shared" si="23"/>
        <v>否</v>
      </c>
    </row>
    <row r="344" customFormat="1" ht="36" customHeight="1" spans="1:9">
      <c r="A344" s="297">
        <v>2040610</v>
      </c>
      <c r="B344" s="302" t="s">
        <v>300</v>
      </c>
      <c r="C344" s="299">
        <v>37</v>
      </c>
      <c r="D344" s="299"/>
      <c r="E344" s="300">
        <v>15</v>
      </c>
      <c r="F344" s="271">
        <f t="shared" si="20"/>
        <v>0.405405405405405</v>
      </c>
      <c r="G344" s="271" t="str">
        <f t="shared" si="21"/>
        <v/>
      </c>
      <c r="H344" s="296" t="str">
        <f t="shared" si="22"/>
        <v>是</v>
      </c>
      <c r="I344" s="301" t="str">
        <f t="shared" si="23"/>
        <v>否</v>
      </c>
    </row>
    <row r="345" ht="36" hidden="1" customHeight="1" spans="1:9">
      <c r="A345" s="297">
        <v>2040611</v>
      </c>
      <c r="B345" s="298" t="s">
        <v>301</v>
      </c>
      <c r="C345" s="299">
        <v>0</v>
      </c>
      <c r="D345" s="299"/>
      <c r="E345" s="299"/>
      <c r="F345" s="271" t="str">
        <f t="shared" si="20"/>
        <v/>
      </c>
      <c r="G345" s="271" t="str">
        <f t="shared" si="21"/>
        <v/>
      </c>
      <c r="H345" s="296" t="str">
        <f t="shared" si="22"/>
        <v>否</v>
      </c>
      <c r="I345" s="301" t="str">
        <f t="shared" si="23"/>
        <v>否</v>
      </c>
    </row>
    <row r="346" ht="36" customHeight="1" spans="1:9">
      <c r="A346" s="297">
        <v>2040650</v>
      </c>
      <c r="B346" s="298" t="s">
        <v>104</v>
      </c>
      <c r="C346" s="299"/>
      <c r="D346" s="299">
        <v>45</v>
      </c>
      <c r="E346" s="300"/>
      <c r="F346" s="271" t="str">
        <f t="shared" si="20"/>
        <v/>
      </c>
      <c r="G346" s="271">
        <f t="shared" si="21"/>
        <v>0</v>
      </c>
      <c r="H346" s="296" t="str">
        <f t="shared" si="22"/>
        <v>是</v>
      </c>
      <c r="I346" s="301" t="str">
        <f t="shared" si="23"/>
        <v>否</v>
      </c>
    </row>
    <row r="347" ht="36" customHeight="1" spans="1:9">
      <c r="A347" s="297">
        <v>2040699</v>
      </c>
      <c r="B347" s="298" t="s">
        <v>302</v>
      </c>
      <c r="C347" s="303">
        <v>34</v>
      </c>
      <c r="D347" s="303">
        <v>40</v>
      </c>
      <c r="E347" s="304">
        <v>34</v>
      </c>
      <c r="F347" s="305">
        <f t="shared" si="20"/>
        <v>1</v>
      </c>
      <c r="G347" s="305">
        <f t="shared" si="21"/>
        <v>0.85</v>
      </c>
      <c r="H347" s="296" t="str">
        <f t="shared" si="22"/>
        <v>是</v>
      </c>
      <c r="I347" s="301" t="str">
        <f t="shared" si="23"/>
        <v>否</v>
      </c>
    </row>
    <row r="348" ht="36" hidden="1" customHeight="1" spans="1:9">
      <c r="A348" s="292">
        <v>20407</v>
      </c>
      <c r="B348" s="293" t="s">
        <v>303</v>
      </c>
      <c r="C348" s="306">
        <f>SUM(C349:C356)</f>
        <v>0</v>
      </c>
      <c r="D348" s="306">
        <f>SUM(D349:D356)</f>
        <v>0</v>
      </c>
      <c r="E348" s="306">
        <f>SUM(E349:E356)</f>
        <v>0</v>
      </c>
      <c r="F348" s="179" t="str">
        <f t="shared" si="20"/>
        <v/>
      </c>
      <c r="G348" s="179" t="str">
        <f t="shared" si="21"/>
        <v/>
      </c>
      <c r="H348" s="296" t="str">
        <f t="shared" si="22"/>
        <v>否</v>
      </c>
      <c r="I348" s="301" t="str">
        <f t="shared" si="23"/>
        <v>是</v>
      </c>
    </row>
    <row r="349" customFormat="1" ht="36" hidden="1" customHeight="1" spans="1:9">
      <c r="A349" s="297">
        <v>2040701</v>
      </c>
      <c r="B349" s="302" t="s">
        <v>95</v>
      </c>
      <c r="C349" s="299"/>
      <c r="D349" s="299"/>
      <c r="E349" s="299"/>
      <c r="F349" s="271" t="str">
        <f t="shared" si="20"/>
        <v/>
      </c>
      <c r="G349" s="271" t="str">
        <f t="shared" si="21"/>
        <v/>
      </c>
      <c r="H349" s="296" t="str">
        <f t="shared" si="22"/>
        <v>否</v>
      </c>
      <c r="I349" s="301" t="str">
        <f t="shared" si="23"/>
        <v>否</v>
      </c>
    </row>
    <row r="350" customFormat="1" ht="36" hidden="1" customHeight="1" spans="1:9">
      <c r="A350" s="297">
        <v>2040702</v>
      </c>
      <c r="B350" s="302" t="s">
        <v>96</v>
      </c>
      <c r="C350" s="299"/>
      <c r="D350" s="299"/>
      <c r="E350" s="299"/>
      <c r="F350" s="271" t="str">
        <f t="shared" si="20"/>
        <v/>
      </c>
      <c r="G350" s="271" t="str">
        <f t="shared" si="21"/>
        <v/>
      </c>
      <c r="H350" s="296" t="str">
        <f t="shared" si="22"/>
        <v>否</v>
      </c>
      <c r="I350" s="301" t="str">
        <f t="shared" si="23"/>
        <v>否</v>
      </c>
    </row>
    <row r="351" ht="36" hidden="1" customHeight="1" spans="1:9">
      <c r="A351" s="297">
        <v>2040703</v>
      </c>
      <c r="B351" s="298" t="s">
        <v>97</v>
      </c>
      <c r="C351" s="299"/>
      <c r="D351" s="299"/>
      <c r="E351" s="299"/>
      <c r="F351" s="271" t="str">
        <f t="shared" si="20"/>
        <v/>
      </c>
      <c r="G351" s="271" t="str">
        <f t="shared" si="21"/>
        <v/>
      </c>
      <c r="H351" s="296" t="str">
        <f t="shared" si="22"/>
        <v>否</v>
      </c>
      <c r="I351" s="301" t="str">
        <f t="shared" si="23"/>
        <v>否</v>
      </c>
    </row>
    <row r="352" ht="36" hidden="1" customHeight="1" spans="1:9">
      <c r="A352" s="297">
        <v>2040704</v>
      </c>
      <c r="B352" s="298" t="s">
        <v>304</v>
      </c>
      <c r="C352" s="299"/>
      <c r="D352" s="299"/>
      <c r="E352" s="299"/>
      <c r="F352" s="271" t="str">
        <f t="shared" si="20"/>
        <v/>
      </c>
      <c r="G352" s="271" t="str">
        <f t="shared" si="21"/>
        <v/>
      </c>
      <c r="H352" s="296" t="str">
        <f t="shared" si="22"/>
        <v>否</v>
      </c>
      <c r="I352" s="301" t="str">
        <f t="shared" si="23"/>
        <v>否</v>
      </c>
    </row>
    <row r="353" ht="36" hidden="1" customHeight="1" spans="1:9">
      <c r="A353" s="297">
        <v>2040705</v>
      </c>
      <c r="B353" s="298" t="s">
        <v>305</v>
      </c>
      <c r="C353" s="299"/>
      <c r="D353" s="299"/>
      <c r="E353" s="299"/>
      <c r="F353" s="271" t="str">
        <f t="shared" si="20"/>
        <v/>
      </c>
      <c r="G353" s="271" t="str">
        <f t="shared" si="21"/>
        <v/>
      </c>
      <c r="H353" s="296" t="str">
        <f t="shared" si="22"/>
        <v>否</v>
      </c>
      <c r="I353" s="301" t="str">
        <f t="shared" si="23"/>
        <v>否</v>
      </c>
    </row>
    <row r="354" customFormat="1" ht="36" hidden="1" customHeight="1" spans="1:9">
      <c r="A354" s="297">
        <v>2040706</v>
      </c>
      <c r="B354" s="302" t="s">
        <v>306</v>
      </c>
      <c r="C354" s="299"/>
      <c r="D354" s="299"/>
      <c r="E354" s="299"/>
      <c r="F354" s="271" t="str">
        <f t="shared" si="20"/>
        <v/>
      </c>
      <c r="G354" s="271" t="str">
        <f t="shared" si="21"/>
        <v/>
      </c>
      <c r="H354" s="296" t="str">
        <f t="shared" si="22"/>
        <v>否</v>
      </c>
      <c r="I354" s="301" t="str">
        <f t="shared" si="23"/>
        <v>否</v>
      </c>
    </row>
    <row r="355" ht="36" hidden="1" customHeight="1" spans="1:9">
      <c r="A355" s="297">
        <v>2040750</v>
      </c>
      <c r="B355" s="298" t="s">
        <v>104</v>
      </c>
      <c r="C355" s="299"/>
      <c r="D355" s="299"/>
      <c r="E355" s="299"/>
      <c r="F355" s="271" t="str">
        <f t="shared" si="20"/>
        <v/>
      </c>
      <c r="G355" s="271" t="str">
        <f t="shared" si="21"/>
        <v/>
      </c>
      <c r="H355" s="296" t="str">
        <f t="shared" si="22"/>
        <v>否</v>
      </c>
      <c r="I355" s="301" t="str">
        <f t="shared" si="23"/>
        <v>否</v>
      </c>
    </row>
    <row r="356" ht="36" hidden="1" customHeight="1" spans="1:9">
      <c r="A356" s="297">
        <v>2040799</v>
      </c>
      <c r="B356" s="298" t="s">
        <v>307</v>
      </c>
      <c r="C356" s="303"/>
      <c r="D356" s="303"/>
      <c r="E356" s="303"/>
      <c r="F356" s="305" t="str">
        <f t="shared" si="20"/>
        <v/>
      </c>
      <c r="G356" s="305" t="str">
        <f t="shared" si="21"/>
        <v/>
      </c>
      <c r="H356" s="296" t="str">
        <f t="shared" si="22"/>
        <v>否</v>
      </c>
      <c r="I356" s="301" t="str">
        <f t="shared" si="23"/>
        <v>否</v>
      </c>
    </row>
    <row r="357" ht="36" customHeight="1" spans="1:9">
      <c r="A357" s="292">
        <v>20408</v>
      </c>
      <c r="B357" s="293" t="s">
        <v>308</v>
      </c>
      <c r="C357" s="306">
        <f>SUM(C358:C365)</f>
        <v>1352</v>
      </c>
      <c r="D357" s="306">
        <f>SUM(D358:D365)</f>
        <v>1620</v>
      </c>
      <c r="E357" s="306">
        <f>SUM(E358:E365)</f>
        <v>5100</v>
      </c>
      <c r="F357" s="179">
        <f t="shared" si="20"/>
        <v>3.77218934911243</v>
      </c>
      <c r="G357" s="179">
        <f t="shared" si="21"/>
        <v>3.14814814814815</v>
      </c>
      <c r="H357" s="296" t="str">
        <f t="shared" si="22"/>
        <v>是</v>
      </c>
      <c r="I357" s="301" t="str">
        <f t="shared" si="23"/>
        <v>是</v>
      </c>
    </row>
    <row r="358" ht="36" hidden="1" customHeight="1" spans="1:9">
      <c r="A358" s="297">
        <v>2040801</v>
      </c>
      <c r="B358" s="298" t="s">
        <v>95</v>
      </c>
      <c r="C358" s="299"/>
      <c r="D358" s="299"/>
      <c r="E358" s="299"/>
      <c r="F358" s="271" t="str">
        <f t="shared" si="20"/>
        <v/>
      </c>
      <c r="G358" s="271" t="str">
        <f t="shared" si="21"/>
        <v/>
      </c>
      <c r="H358" s="296" t="str">
        <f t="shared" si="22"/>
        <v>否</v>
      </c>
      <c r="I358" s="301" t="str">
        <f t="shared" si="23"/>
        <v>否</v>
      </c>
    </row>
    <row r="359" customFormat="1" ht="36" customHeight="1" spans="1:9">
      <c r="A359" s="297">
        <v>2040802</v>
      </c>
      <c r="B359" s="302" t="s">
        <v>96</v>
      </c>
      <c r="C359" s="299">
        <v>100</v>
      </c>
      <c r="D359" s="299">
        <v>120</v>
      </c>
      <c r="E359" s="300"/>
      <c r="F359" s="271">
        <f t="shared" si="20"/>
        <v>0</v>
      </c>
      <c r="G359" s="271">
        <f t="shared" si="21"/>
        <v>0</v>
      </c>
      <c r="H359" s="296" t="str">
        <f t="shared" si="22"/>
        <v>是</v>
      </c>
      <c r="I359" s="301" t="str">
        <f t="shared" si="23"/>
        <v>否</v>
      </c>
    </row>
    <row r="360" ht="36" hidden="1" customHeight="1" spans="1:9">
      <c r="A360" s="297">
        <v>2040803</v>
      </c>
      <c r="B360" s="298" t="s">
        <v>97</v>
      </c>
      <c r="C360" s="299"/>
      <c r="D360" s="299">
        <v>0</v>
      </c>
      <c r="E360" s="299"/>
      <c r="F360" s="271" t="str">
        <f t="shared" si="20"/>
        <v/>
      </c>
      <c r="G360" s="271" t="str">
        <f t="shared" si="21"/>
        <v/>
      </c>
      <c r="H360" s="296" t="str">
        <f t="shared" si="22"/>
        <v>否</v>
      </c>
      <c r="I360" s="301" t="str">
        <f t="shared" si="23"/>
        <v>否</v>
      </c>
    </row>
    <row r="361" ht="36" hidden="1" customHeight="1" spans="1:9">
      <c r="A361" s="297">
        <v>2040804</v>
      </c>
      <c r="B361" s="298" t="s">
        <v>309</v>
      </c>
      <c r="C361" s="299"/>
      <c r="D361" s="299">
        <v>0</v>
      </c>
      <c r="E361" s="299"/>
      <c r="F361" s="271" t="str">
        <f t="shared" si="20"/>
        <v/>
      </c>
      <c r="G361" s="271" t="str">
        <f t="shared" si="21"/>
        <v/>
      </c>
      <c r="H361" s="296" t="str">
        <f t="shared" si="22"/>
        <v>否</v>
      </c>
      <c r="I361" s="301" t="str">
        <f t="shared" si="23"/>
        <v>否</v>
      </c>
    </row>
    <row r="362" ht="36" hidden="1" customHeight="1" spans="1:9">
      <c r="A362" s="297">
        <v>2040805</v>
      </c>
      <c r="B362" s="298" t="s">
        <v>310</v>
      </c>
      <c r="C362" s="299"/>
      <c r="D362" s="299">
        <v>0</v>
      </c>
      <c r="E362" s="299"/>
      <c r="F362" s="271" t="str">
        <f t="shared" si="20"/>
        <v/>
      </c>
      <c r="G362" s="271" t="str">
        <f t="shared" si="21"/>
        <v/>
      </c>
      <c r="H362" s="296" t="str">
        <f t="shared" si="22"/>
        <v>否</v>
      </c>
      <c r="I362" s="301" t="str">
        <f t="shared" si="23"/>
        <v>否</v>
      </c>
    </row>
    <row r="363" ht="36" customHeight="1" spans="1:9">
      <c r="A363" s="297">
        <v>2040806</v>
      </c>
      <c r="B363" s="298" t="s">
        <v>311</v>
      </c>
      <c r="C363" s="299">
        <v>1252</v>
      </c>
      <c r="D363" s="299">
        <v>1500</v>
      </c>
      <c r="E363" s="300">
        <v>5100</v>
      </c>
      <c r="F363" s="271">
        <f t="shared" si="20"/>
        <v>4.07348242811502</v>
      </c>
      <c r="G363" s="271">
        <f t="shared" si="21"/>
        <v>3.4</v>
      </c>
      <c r="H363" s="296" t="str">
        <f t="shared" si="22"/>
        <v>是</v>
      </c>
      <c r="I363" s="301" t="str">
        <f t="shared" si="23"/>
        <v>否</v>
      </c>
    </row>
    <row r="364" ht="36" hidden="1" customHeight="1" spans="1:9">
      <c r="A364" s="297">
        <v>2040850</v>
      </c>
      <c r="B364" s="298" t="s">
        <v>104</v>
      </c>
      <c r="C364" s="299"/>
      <c r="D364" s="299"/>
      <c r="E364" s="299"/>
      <c r="F364" s="271" t="str">
        <f t="shared" si="20"/>
        <v/>
      </c>
      <c r="G364" s="271" t="str">
        <f t="shared" si="21"/>
        <v/>
      </c>
      <c r="H364" s="296" t="str">
        <f t="shared" si="22"/>
        <v>否</v>
      </c>
      <c r="I364" s="301" t="str">
        <f t="shared" si="23"/>
        <v>否</v>
      </c>
    </row>
    <row r="365" ht="36" hidden="1" customHeight="1" spans="1:9">
      <c r="A365" s="297">
        <v>2040899</v>
      </c>
      <c r="B365" s="298" t="s">
        <v>312</v>
      </c>
      <c r="C365" s="303"/>
      <c r="D365" s="303"/>
      <c r="E365" s="303"/>
      <c r="F365" s="305" t="str">
        <f t="shared" si="20"/>
        <v/>
      </c>
      <c r="G365" s="305" t="str">
        <f t="shared" si="21"/>
        <v/>
      </c>
      <c r="H365" s="296" t="str">
        <f t="shared" si="22"/>
        <v>否</v>
      </c>
      <c r="I365" s="301" t="str">
        <f t="shared" si="23"/>
        <v>否</v>
      </c>
    </row>
    <row r="366" ht="36" hidden="1" customHeight="1" spans="1:9">
      <c r="A366" s="292">
        <v>20409</v>
      </c>
      <c r="B366" s="293" t="s">
        <v>313</v>
      </c>
      <c r="C366" s="306">
        <f>SUM(C367:C373)</f>
        <v>0</v>
      </c>
      <c r="D366" s="306">
        <f>SUM(D367:D373)</f>
        <v>0</v>
      </c>
      <c r="E366" s="306">
        <f>SUM(E367:E373)</f>
        <v>0</v>
      </c>
      <c r="F366" s="179" t="str">
        <f t="shared" si="20"/>
        <v/>
      </c>
      <c r="G366" s="179" t="str">
        <f t="shared" si="21"/>
        <v/>
      </c>
      <c r="H366" s="296" t="str">
        <f t="shared" si="22"/>
        <v>否</v>
      </c>
      <c r="I366" s="301" t="str">
        <f t="shared" si="23"/>
        <v>是</v>
      </c>
    </row>
    <row r="367" ht="36" hidden="1" customHeight="1" spans="1:9">
      <c r="A367" s="297">
        <v>2040901</v>
      </c>
      <c r="B367" s="298" t="s">
        <v>95</v>
      </c>
      <c r="C367" s="299"/>
      <c r="D367" s="299"/>
      <c r="E367" s="299"/>
      <c r="F367" s="271" t="str">
        <f t="shared" si="20"/>
        <v/>
      </c>
      <c r="G367" s="271" t="str">
        <f t="shared" si="21"/>
        <v/>
      </c>
      <c r="H367" s="296" t="str">
        <f t="shared" si="22"/>
        <v>否</v>
      </c>
      <c r="I367" s="301" t="str">
        <f t="shared" si="23"/>
        <v>否</v>
      </c>
    </row>
    <row r="368" customFormat="1" ht="36" hidden="1" customHeight="1" spans="1:9">
      <c r="A368" s="297">
        <v>2040902</v>
      </c>
      <c r="B368" s="302" t="s">
        <v>96</v>
      </c>
      <c r="C368" s="299"/>
      <c r="D368" s="299"/>
      <c r="E368" s="299"/>
      <c r="F368" s="271" t="str">
        <f t="shared" si="20"/>
        <v/>
      </c>
      <c r="G368" s="271" t="str">
        <f t="shared" si="21"/>
        <v/>
      </c>
      <c r="H368" s="296" t="str">
        <f t="shared" si="22"/>
        <v>否</v>
      </c>
      <c r="I368" s="301" t="str">
        <f t="shared" si="23"/>
        <v>否</v>
      </c>
    </row>
    <row r="369" ht="36" hidden="1" customHeight="1" spans="1:9">
      <c r="A369" s="297">
        <v>2040903</v>
      </c>
      <c r="B369" s="298" t="s">
        <v>97</v>
      </c>
      <c r="C369" s="299"/>
      <c r="D369" s="299"/>
      <c r="E369" s="299"/>
      <c r="F369" s="271" t="str">
        <f t="shared" si="20"/>
        <v/>
      </c>
      <c r="G369" s="271" t="str">
        <f t="shared" si="21"/>
        <v/>
      </c>
      <c r="H369" s="296" t="str">
        <f t="shared" si="22"/>
        <v>否</v>
      </c>
      <c r="I369" s="301" t="str">
        <f t="shared" si="23"/>
        <v>否</v>
      </c>
    </row>
    <row r="370" ht="36" hidden="1" customHeight="1" spans="1:9">
      <c r="A370" s="297">
        <v>2040904</v>
      </c>
      <c r="B370" s="298" t="s">
        <v>314</v>
      </c>
      <c r="C370" s="299"/>
      <c r="D370" s="299"/>
      <c r="E370" s="299"/>
      <c r="F370" s="271" t="str">
        <f t="shared" si="20"/>
        <v/>
      </c>
      <c r="G370" s="271" t="str">
        <f t="shared" si="21"/>
        <v/>
      </c>
      <c r="H370" s="296" t="str">
        <f t="shared" si="22"/>
        <v>否</v>
      </c>
      <c r="I370" s="301" t="str">
        <f t="shared" si="23"/>
        <v>否</v>
      </c>
    </row>
    <row r="371" ht="36" hidden="1" customHeight="1" spans="1:9">
      <c r="A371" s="297">
        <v>2040905</v>
      </c>
      <c r="B371" s="298" t="s">
        <v>315</v>
      </c>
      <c r="C371" s="299"/>
      <c r="D371" s="299"/>
      <c r="E371" s="299"/>
      <c r="F371" s="271" t="str">
        <f t="shared" si="20"/>
        <v/>
      </c>
      <c r="G371" s="271" t="str">
        <f t="shared" si="21"/>
        <v/>
      </c>
      <c r="H371" s="296" t="str">
        <f t="shared" si="22"/>
        <v>否</v>
      </c>
      <c r="I371" s="301" t="str">
        <f t="shared" si="23"/>
        <v>否</v>
      </c>
    </row>
    <row r="372" ht="36" hidden="1" customHeight="1" spans="1:9">
      <c r="A372" s="297">
        <v>2040950</v>
      </c>
      <c r="B372" s="298" t="s">
        <v>104</v>
      </c>
      <c r="C372" s="299"/>
      <c r="D372" s="299"/>
      <c r="E372" s="299"/>
      <c r="F372" s="271" t="str">
        <f t="shared" si="20"/>
        <v/>
      </c>
      <c r="G372" s="271" t="str">
        <f t="shared" si="21"/>
        <v/>
      </c>
      <c r="H372" s="296" t="str">
        <f t="shared" si="22"/>
        <v>否</v>
      </c>
      <c r="I372" s="301" t="str">
        <f t="shared" si="23"/>
        <v>否</v>
      </c>
    </row>
    <row r="373" customFormat="1" ht="36" hidden="1" customHeight="1" spans="1:9">
      <c r="A373" s="297">
        <v>2040999</v>
      </c>
      <c r="B373" s="302" t="s">
        <v>316</v>
      </c>
      <c r="C373" s="303"/>
      <c r="D373" s="303"/>
      <c r="E373" s="303"/>
      <c r="F373" s="305" t="str">
        <f t="shared" si="20"/>
        <v/>
      </c>
      <c r="G373" s="305" t="str">
        <f t="shared" si="21"/>
        <v/>
      </c>
      <c r="H373" s="296" t="str">
        <f t="shared" si="22"/>
        <v>否</v>
      </c>
      <c r="I373" s="301" t="str">
        <f t="shared" si="23"/>
        <v>否</v>
      </c>
    </row>
    <row r="374" customFormat="1" ht="36" hidden="1" customHeight="1" spans="1:9">
      <c r="A374" s="292">
        <v>20410</v>
      </c>
      <c r="B374" s="307" t="s">
        <v>317</v>
      </c>
      <c r="C374" s="308">
        <f>SUM(C375:C381)</f>
        <v>0</v>
      </c>
      <c r="D374" s="308">
        <f>SUM(D375:D381)</f>
        <v>0</v>
      </c>
      <c r="E374" s="308">
        <f>SUM(E375:E381)</f>
        <v>0</v>
      </c>
      <c r="F374" s="179" t="str">
        <f t="shared" si="20"/>
        <v/>
      </c>
      <c r="G374" s="179" t="str">
        <f t="shared" si="21"/>
        <v/>
      </c>
      <c r="H374" s="296" t="str">
        <f t="shared" si="22"/>
        <v>否</v>
      </c>
      <c r="I374" s="301" t="str">
        <f t="shared" si="23"/>
        <v>是</v>
      </c>
    </row>
    <row r="375" customFormat="1" ht="36" hidden="1" customHeight="1" spans="1:9">
      <c r="A375" s="297">
        <v>2041001</v>
      </c>
      <c r="B375" s="302" t="s">
        <v>95</v>
      </c>
      <c r="C375" s="309"/>
      <c r="D375" s="309"/>
      <c r="E375" s="309"/>
      <c r="F375" s="271" t="str">
        <f t="shared" si="20"/>
        <v/>
      </c>
      <c r="G375" s="271" t="str">
        <f t="shared" si="21"/>
        <v/>
      </c>
      <c r="H375" s="296" t="str">
        <f t="shared" si="22"/>
        <v>否</v>
      </c>
      <c r="I375" s="301" t="str">
        <f t="shared" si="23"/>
        <v>否</v>
      </c>
    </row>
    <row r="376" customFormat="1" ht="36" hidden="1" customHeight="1" spans="1:9">
      <c r="A376" s="297">
        <v>2041002</v>
      </c>
      <c r="B376" s="302" t="s">
        <v>96</v>
      </c>
      <c r="C376" s="309"/>
      <c r="D376" s="309"/>
      <c r="E376" s="309"/>
      <c r="F376" s="271" t="str">
        <f t="shared" si="20"/>
        <v/>
      </c>
      <c r="G376" s="271" t="str">
        <f t="shared" si="21"/>
        <v/>
      </c>
      <c r="H376" s="296" t="str">
        <f t="shared" si="22"/>
        <v>否</v>
      </c>
      <c r="I376" s="301" t="str">
        <f t="shared" si="23"/>
        <v>否</v>
      </c>
    </row>
    <row r="377" customFormat="1" ht="36" hidden="1" customHeight="1" spans="1:9">
      <c r="A377" s="297">
        <v>2041003</v>
      </c>
      <c r="B377" s="302" t="s">
        <v>318</v>
      </c>
      <c r="C377" s="309"/>
      <c r="D377" s="309"/>
      <c r="E377" s="309"/>
      <c r="F377" s="271" t="str">
        <f t="shared" si="20"/>
        <v/>
      </c>
      <c r="G377" s="271" t="str">
        <f t="shared" si="21"/>
        <v/>
      </c>
      <c r="H377" s="296" t="str">
        <f t="shared" si="22"/>
        <v>否</v>
      </c>
      <c r="I377" s="301" t="str">
        <f t="shared" si="23"/>
        <v>否</v>
      </c>
    </row>
    <row r="378" customFormat="1" ht="36" hidden="1" customHeight="1" spans="1:9">
      <c r="A378" s="297">
        <v>2041004</v>
      </c>
      <c r="B378" s="302" t="s">
        <v>319</v>
      </c>
      <c r="C378" s="309"/>
      <c r="D378" s="309"/>
      <c r="E378" s="309"/>
      <c r="F378" s="271" t="str">
        <f t="shared" si="20"/>
        <v/>
      </c>
      <c r="G378" s="271" t="str">
        <f t="shared" si="21"/>
        <v/>
      </c>
      <c r="H378" s="296" t="str">
        <f t="shared" si="22"/>
        <v>否</v>
      </c>
      <c r="I378" s="301" t="str">
        <f t="shared" si="23"/>
        <v>否</v>
      </c>
    </row>
    <row r="379" customFormat="1" ht="36" hidden="1" customHeight="1" spans="1:9">
      <c r="A379" s="297">
        <v>2041005</v>
      </c>
      <c r="B379" s="302" t="s">
        <v>320</v>
      </c>
      <c r="C379" s="309"/>
      <c r="D379" s="309"/>
      <c r="E379" s="309"/>
      <c r="F379" s="271" t="str">
        <f t="shared" si="20"/>
        <v/>
      </c>
      <c r="G379" s="271" t="str">
        <f t="shared" si="21"/>
        <v/>
      </c>
      <c r="H379" s="296" t="str">
        <f t="shared" si="22"/>
        <v>否</v>
      </c>
      <c r="I379" s="301" t="str">
        <f t="shared" si="23"/>
        <v>否</v>
      </c>
    </row>
    <row r="380" customFormat="1" ht="36" hidden="1" customHeight="1" spans="1:9">
      <c r="A380" s="297">
        <v>2041006</v>
      </c>
      <c r="B380" s="302" t="s">
        <v>273</v>
      </c>
      <c r="C380" s="309"/>
      <c r="D380" s="309"/>
      <c r="E380" s="309"/>
      <c r="F380" s="271" t="str">
        <f t="shared" si="20"/>
        <v/>
      </c>
      <c r="G380" s="271" t="str">
        <f t="shared" si="21"/>
        <v/>
      </c>
      <c r="H380" s="296" t="str">
        <f t="shared" si="22"/>
        <v>否</v>
      </c>
      <c r="I380" s="301" t="str">
        <f t="shared" si="23"/>
        <v>否</v>
      </c>
    </row>
    <row r="381" customFormat="1" ht="36" hidden="1" customHeight="1" spans="1:9">
      <c r="A381" s="297">
        <v>2041099</v>
      </c>
      <c r="B381" s="302" t="s">
        <v>321</v>
      </c>
      <c r="C381" s="303"/>
      <c r="D381" s="303"/>
      <c r="E381" s="303"/>
      <c r="F381" s="305" t="str">
        <f t="shared" si="20"/>
        <v/>
      </c>
      <c r="G381" s="305" t="str">
        <f t="shared" si="21"/>
        <v/>
      </c>
      <c r="H381" s="296" t="str">
        <f t="shared" si="22"/>
        <v>否</v>
      </c>
      <c r="I381" s="301" t="str">
        <f t="shared" si="23"/>
        <v>否</v>
      </c>
    </row>
    <row r="382" customFormat="1" ht="36" hidden="1" customHeight="1" spans="1:9">
      <c r="A382" s="292">
        <v>20411</v>
      </c>
      <c r="B382" s="307" t="s">
        <v>322</v>
      </c>
      <c r="C382" s="308">
        <f>SUM(C383:C390)</f>
        <v>0</v>
      </c>
      <c r="D382" s="308">
        <f>SUM(D383:D390)</f>
        <v>0</v>
      </c>
      <c r="E382" s="308">
        <f>SUM(E383:E390)</f>
        <v>0</v>
      </c>
      <c r="F382" s="179" t="str">
        <f t="shared" si="20"/>
        <v/>
      </c>
      <c r="G382" s="179" t="str">
        <f t="shared" si="21"/>
        <v/>
      </c>
      <c r="H382" s="296" t="str">
        <f t="shared" si="22"/>
        <v>否</v>
      </c>
      <c r="I382" s="301" t="str">
        <f t="shared" si="23"/>
        <v>是</v>
      </c>
    </row>
    <row r="383" customFormat="1" ht="36" hidden="1" customHeight="1" spans="1:9">
      <c r="A383" s="297">
        <v>2041101</v>
      </c>
      <c r="B383" s="302" t="s">
        <v>323</v>
      </c>
      <c r="C383" s="309"/>
      <c r="D383" s="309"/>
      <c r="E383" s="309"/>
      <c r="F383" s="271" t="str">
        <f t="shared" si="20"/>
        <v/>
      </c>
      <c r="G383" s="271" t="str">
        <f t="shared" si="21"/>
        <v/>
      </c>
      <c r="H383" s="296" t="str">
        <f t="shared" si="22"/>
        <v>否</v>
      </c>
      <c r="I383" s="301" t="str">
        <f t="shared" si="23"/>
        <v>否</v>
      </c>
    </row>
    <row r="384" customFormat="1" ht="36" hidden="1" customHeight="1" spans="1:9">
      <c r="A384" s="297">
        <v>2041102</v>
      </c>
      <c r="B384" s="302" t="s">
        <v>95</v>
      </c>
      <c r="C384" s="309"/>
      <c r="D384" s="309"/>
      <c r="E384" s="309"/>
      <c r="F384" s="271" t="str">
        <f t="shared" si="20"/>
        <v/>
      </c>
      <c r="G384" s="271" t="str">
        <f t="shared" si="21"/>
        <v/>
      </c>
      <c r="H384" s="296" t="str">
        <f t="shared" si="22"/>
        <v>否</v>
      </c>
      <c r="I384" s="301" t="str">
        <f t="shared" si="23"/>
        <v>否</v>
      </c>
    </row>
    <row r="385" customFormat="1" ht="36" hidden="1" customHeight="1" spans="1:9">
      <c r="A385" s="297">
        <v>2041103</v>
      </c>
      <c r="B385" s="302" t="s">
        <v>324</v>
      </c>
      <c r="C385" s="309"/>
      <c r="D385" s="309"/>
      <c r="E385" s="309"/>
      <c r="F385" s="271" t="str">
        <f t="shared" si="20"/>
        <v/>
      </c>
      <c r="G385" s="271" t="str">
        <f t="shared" si="21"/>
        <v/>
      </c>
      <c r="H385" s="296" t="str">
        <f t="shared" si="22"/>
        <v>否</v>
      </c>
      <c r="I385" s="301" t="str">
        <f t="shared" si="23"/>
        <v>否</v>
      </c>
    </row>
    <row r="386" customFormat="1" ht="36" hidden="1" customHeight="1" spans="1:9">
      <c r="A386" s="297">
        <v>2041104</v>
      </c>
      <c r="B386" s="302" t="s">
        <v>325</v>
      </c>
      <c r="C386" s="309"/>
      <c r="D386" s="309"/>
      <c r="E386" s="309"/>
      <c r="F386" s="271" t="str">
        <f t="shared" si="20"/>
        <v/>
      </c>
      <c r="G386" s="271" t="str">
        <f t="shared" si="21"/>
        <v/>
      </c>
      <c r="H386" s="296" t="str">
        <f t="shared" si="22"/>
        <v>否</v>
      </c>
      <c r="I386" s="301" t="str">
        <f t="shared" si="23"/>
        <v>否</v>
      </c>
    </row>
    <row r="387" customFormat="1" ht="36" hidden="1" customHeight="1" spans="1:9">
      <c r="A387" s="297">
        <v>2041105</v>
      </c>
      <c r="B387" s="302" t="s">
        <v>326</v>
      </c>
      <c r="C387" s="309"/>
      <c r="D387" s="309"/>
      <c r="E387" s="309"/>
      <c r="F387" s="271" t="str">
        <f t="shared" si="20"/>
        <v/>
      </c>
      <c r="G387" s="271" t="str">
        <f t="shared" si="21"/>
        <v/>
      </c>
      <c r="H387" s="296" t="str">
        <f t="shared" si="22"/>
        <v>否</v>
      </c>
      <c r="I387" s="301" t="str">
        <f t="shared" si="23"/>
        <v>否</v>
      </c>
    </row>
    <row r="388" customFormat="1" ht="36" hidden="1" customHeight="1" spans="1:9">
      <c r="A388" s="297">
        <v>2041106</v>
      </c>
      <c r="B388" s="302" t="s">
        <v>327</v>
      </c>
      <c r="C388" s="309"/>
      <c r="D388" s="309"/>
      <c r="E388" s="309"/>
      <c r="F388" s="271" t="str">
        <f t="shared" si="20"/>
        <v/>
      </c>
      <c r="G388" s="271" t="str">
        <f t="shared" si="21"/>
        <v/>
      </c>
      <c r="H388" s="296" t="str">
        <f t="shared" si="22"/>
        <v>否</v>
      </c>
      <c r="I388" s="301" t="str">
        <f t="shared" si="23"/>
        <v>否</v>
      </c>
    </row>
    <row r="389" customFormat="1" ht="36" hidden="1" customHeight="1" spans="1:9">
      <c r="A389" s="297">
        <v>2041107</v>
      </c>
      <c r="B389" s="302" t="s">
        <v>328</v>
      </c>
      <c r="C389" s="309"/>
      <c r="D389" s="309"/>
      <c r="E389" s="309"/>
      <c r="F389" s="271" t="str">
        <f t="shared" ref="F389:F452" si="24">IF(C389&lt;&gt;0,E389/C389,"")</f>
        <v/>
      </c>
      <c r="G389" s="271" t="str">
        <f t="shared" ref="G389:G452" si="25">IF(D389&lt;&gt;0,E389/D389,"")</f>
        <v/>
      </c>
      <c r="H389" s="296" t="str">
        <f t="shared" ref="H389:H452" si="26">IF(B389&lt;&gt;"",IF(SUM(C389:E389,J389)&lt;&gt;0,"是","否"),"是")</f>
        <v>否</v>
      </c>
      <c r="I389" s="301" t="str">
        <f t="shared" ref="I389:I452" si="27">IF(LEN(A389)&lt;=5,"是","否")</f>
        <v>否</v>
      </c>
    </row>
    <row r="390" ht="36" hidden="1" customHeight="1" spans="1:9">
      <c r="A390" s="297">
        <v>2041108</v>
      </c>
      <c r="B390" s="298" t="s">
        <v>329</v>
      </c>
      <c r="C390" s="299"/>
      <c r="D390" s="299"/>
      <c r="E390" s="299"/>
      <c r="F390" s="271" t="str">
        <f t="shared" si="24"/>
        <v/>
      </c>
      <c r="G390" s="271" t="str">
        <f t="shared" si="25"/>
        <v/>
      </c>
      <c r="H390" s="296" t="str">
        <f t="shared" si="26"/>
        <v>否</v>
      </c>
      <c r="I390" s="301" t="str">
        <f t="shared" si="27"/>
        <v>否</v>
      </c>
    </row>
    <row r="391" ht="36" customHeight="1" spans="1:9">
      <c r="A391" s="297">
        <v>20499</v>
      </c>
      <c r="B391" s="298" t="s">
        <v>330</v>
      </c>
      <c r="C391" s="303">
        <v>3275</v>
      </c>
      <c r="D391" s="303">
        <v>1000</v>
      </c>
      <c r="E391" s="304">
        <v>226</v>
      </c>
      <c r="F391" s="305">
        <f t="shared" si="24"/>
        <v>0.0690076335877863</v>
      </c>
      <c r="G391" s="305">
        <f t="shared" si="25"/>
        <v>0.226</v>
      </c>
      <c r="H391" s="296" t="str">
        <f t="shared" si="26"/>
        <v>是</v>
      </c>
      <c r="I391" s="301" t="str">
        <f t="shared" si="27"/>
        <v>是</v>
      </c>
    </row>
    <row r="392" ht="36" customHeight="1" spans="1:10">
      <c r="A392" s="310">
        <v>205</v>
      </c>
      <c r="B392" s="293" t="s">
        <v>61</v>
      </c>
      <c r="C392" s="294">
        <f>SUM(C393,C398,C407,C414,C420,C424,C428,C432,C438,C445)</f>
        <v>33898</v>
      </c>
      <c r="D392" s="294">
        <f t="shared" ref="D392:E392" si="28">SUM(D393,D398,D407,D414,D420,D424,D428,D432,D438,D445)</f>
        <v>38537</v>
      </c>
      <c r="E392" s="294">
        <f t="shared" si="28"/>
        <v>46069</v>
      </c>
      <c r="F392" s="295">
        <f t="shared" si="24"/>
        <v>1.35904773142958</v>
      </c>
      <c r="G392" s="295">
        <f t="shared" si="25"/>
        <v>1.19544852998417</v>
      </c>
      <c r="H392" s="296" t="str">
        <f t="shared" si="26"/>
        <v>是</v>
      </c>
      <c r="I392" s="301" t="str">
        <f t="shared" si="27"/>
        <v>是</v>
      </c>
      <c r="J392" s="286">
        <v>1</v>
      </c>
    </row>
    <row r="393" ht="36" customHeight="1" spans="1:9">
      <c r="A393" s="292">
        <v>20501</v>
      </c>
      <c r="B393" s="293" t="s">
        <v>331</v>
      </c>
      <c r="C393" s="306">
        <f>SUM(C394:C397)</f>
        <v>915</v>
      </c>
      <c r="D393" s="306">
        <f>SUM(D394:D397)</f>
        <v>1092</v>
      </c>
      <c r="E393" s="306">
        <f>SUM(E394:E397)</f>
        <v>987</v>
      </c>
      <c r="F393" s="179">
        <f t="shared" si="24"/>
        <v>1.07868852459016</v>
      </c>
      <c r="G393" s="179">
        <f t="shared" si="25"/>
        <v>0.903846153846154</v>
      </c>
      <c r="H393" s="296" t="str">
        <f t="shared" si="26"/>
        <v>是</v>
      </c>
      <c r="I393" s="301" t="str">
        <f t="shared" si="27"/>
        <v>是</v>
      </c>
    </row>
    <row r="394" ht="36" customHeight="1" spans="1:9">
      <c r="A394" s="297">
        <v>2050101</v>
      </c>
      <c r="B394" s="298" t="s">
        <v>95</v>
      </c>
      <c r="C394" s="299">
        <v>885</v>
      </c>
      <c r="D394" s="299">
        <v>1062</v>
      </c>
      <c r="E394" s="300">
        <v>957</v>
      </c>
      <c r="F394" s="271">
        <f t="shared" si="24"/>
        <v>1.08135593220339</v>
      </c>
      <c r="G394" s="271">
        <f t="shared" si="25"/>
        <v>0.901129943502825</v>
      </c>
      <c r="H394" s="296" t="str">
        <f t="shared" si="26"/>
        <v>是</v>
      </c>
      <c r="I394" s="301" t="str">
        <f t="shared" si="27"/>
        <v>否</v>
      </c>
    </row>
    <row r="395" ht="36" hidden="1" customHeight="1" spans="1:9">
      <c r="A395" s="311">
        <v>2050102</v>
      </c>
      <c r="B395" s="298" t="s">
        <v>96</v>
      </c>
      <c r="C395" s="299"/>
      <c r="D395" s="299">
        <v>0</v>
      </c>
      <c r="E395" s="299"/>
      <c r="F395" s="271" t="str">
        <f t="shared" si="24"/>
        <v/>
      </c>
      <c r="G395" s="271" t="str">
        <f t="shared" si="25"/>
        <v/>
      </c>
      <c r="H395" s="296" t="str">
        <f t="shared" si="26"/>
        <v>否</v>
      </c>
      <c r="I395" s="301" t="str">
        <f t="shared" si="27"/>
        <v>否</v>
      </c>
    </row>
    <row r="396" ht="36" hidden="1" customHeight="1" spans="1:9">
      <c r="A396" s="297">
        <v>2050103</v>
      </c>
      <c r="B396" s="298" t="s">
        <v>97</v>
      </c>
      <c r="C396" s="299"/>
      <c r="D396" s="299">
        <v>0</v>
      </c>
      <c r="E396" s="299"/>
      <c r="F396" s="271" t="str">
        <f t="shared" si="24"/>
        <v/>
      </c>
      <c r="G396" s="271" t="str">
        <f t="shared" si="25"/>
        <v/>
      </c>
      <c r="H396" s="296" t="str">
        <f t="shared" si="26"/>
        <v>否</v>
      </c>
      <c r="I396" s="301" t="str">
        <f t="shared" si="27"/>
        <v>否</v>
      </c>
    </row>
    <row r="397" ht="36" customHeight="1" spans="1:9">
      <c r="A397" s="297">
        <v>2050199</v>
      </c>
      <c r="B397" s="298" t="s">
        <v>332</v>
      </c>
      <c r="C397" s="303">
        <v>30</v>
      </c>
      <c r="D397" s="303">
        <v>30</v>
      </c>
      <c r="E397" s="304">
        <v>30</v>
      </c>
      <c r="F397" s="305">
        <f t="shared" si="24"/>
        <v>1</v>
      </c>
      <c r="G397" s="305">
        <f t="shared" si="25"/>
        <v>1</v>
      </c>
      <c r="H397" s="296" t="str">
        <f t="shared" si="26"/>
        <v>是</v>
      </c>
      <c r="I397" s="301" t="str">
        <f t="shared" si="27"/>
        <v>否</v>
      </c>
    </row>
    <row r="398" ht="36" customHeight="1" spans="1:9">
      <c r="A398" s="292">
        <v>20502</v>
      </c>
      <c r="B398" s="293" t="s">
        <v>333</v>
      </c>
      <c r="C398" s="306">
        <f>SUM(C399:C406)</f>
        <v>18156</v>
      </c>
      <c r="D398" s="306">
        <f>SUM(D399:D406)</f>
        <v>20525</v>
      </c>
      <c r="E398" s="306">
        <f>SUM(E399:E406)</f>
        <v>20148</v>
      </c>
      <c r="F398" s="179">
        <f t="shared" si="24"/>
        <v>1.10971579643093</v>
      </c>
      <c r="G398" s="179">
        <f t="shared" si="25"/>
        <v>0.98163215590743</v>
      </c>
      <c r="H398" s="296" t="str">
        <f t="shared" si="26"/>
        <v>是</v>
      </c>
      <c r="I398" s="301" t="str">
        <f t="shared" si="27"/>
        <v>是</v>
      </c>
    </row>
    <row r="399" ht="36" customHeight="1" spans="1:9">
      <c r="A399" s="297">
        <v>2050201</v>
      </c>
      <c r="B399" s="298" t="s">
        <v>334</v>
      </c>
      <c r="C399" s="299">
        <v>450</v>
      </c>
      <c r="D399" s="299">
        <v>540</v>
      </c>
      <c r="E399" s="300">
        <v>461</v>
      </c>
      <c r="F399" s="271">
        <f t="shared" si="24"/>
        <v>1.02444444444444</v>
      </c>
      <c r="G399" s="271">
        <f t="shared" si="25"/>
        <v>0.853703703703704</v>
      </c>
      <c r="H399" s="296" t="str">
        <f t="shared" si="26"/>
        <v>是</v>
      </c>
      <c r="I399" s="301" t="str">
        <f t="shared" si="27"/>
        <v>否</v>
      </c>
    </row>
    <row r="400" ht="36" customHeight="1" spans="1:9">
      <c r="A400" s="297">
        <v>2050202</v>
      </c>
      <c r="B400" s="298" t="s">
        <v>335</v>
      </c>
      <c r="C400" s="299">
        <v>404</v>
      </c>
      <c r="D400" s="299">
        <v>485</v>
      </c>
      <c r="E400" s="300">
        <v>533</v>
      </c>
      <c r="F400" s="271">
        <f t="shared" si="24"/>
        <v>1.31930693069307</v>
      </c>
      <c r="G400" s="271">
        <f t="shared" si="25"/>
        <v>1.09896907216495</v>
      </c>
      <c r="H400" s="296" t="str">
        <f t="shared" si="26"/>
        <v>是</v>
      </c>
      <c r="I400" s="301" t="str">
        <f t="shared" si="27"/>
        <v>否</v>
      </c>
    </row>
    <row r="401" ht="36" customHeight="1" spans="1:9">
      <c r="A401" s="297">
        <v>2050203</v>
      </c>
      <c r="B401" s="298" t="s">
        <v>336</v>
      </c>
      <c r="C401" s="299">
        <v>3947</v>
      </c>
      <c r="D401" s="299">
        <v>4500</v>
      </c>
      <c r="E401" s="300">
        <v>4245</v>
      </c>
      <c r="F401" s="271">
        <f t="shared" si="24"/>
        <v>1.07550038003547</v>
      </c>
      <c r="G401" s="271">
        <f t="shared" si="25"/>
        <v>0.943333333333333</v>
      </c>
      <c r="H401" s="296" t="str">
        <f t="shared" si="26"/>
        <v>是</v>
      </c>
      <c r="I401" s="301" t="str">
        <f t="shared" si="27"/>
        <v>否</v>
      </c>
    </row>
    <row r="402" ht="36" customHeight="1" spans="1:9">
      <c r="A402" s="297">
        <v>2050204</v>
      </c>
      <c r="B402" s="298" t="s">
        <v>337</v>
      </c>
      <c r="C402" s="299">
        <v>13053</v>
      </c>
      <c r="D402" s="299">
        <v>15000</v>
      </c>
      <c r="E402" s="300">
        <v>13487</v>
      </c>
      <c r="F402" s="271">
        <f t="shared" si="24"/>
        <v>1.03324906151842</v>
      </c>
      <c r="G402" s="271">
        <f t="shared" si="25"/>
        <v>0.899133333333333</v>
      </c>
      <c r="H402" s="296" t="str">
        <f t="shared" si="26"/>
        <v>是</v>
      </c>
      <c r="I402" s="301" t="str">
        <f t="shared" si="27"/>
        <v>否</v>
      </c>
    </row>
    <row r="403" ht="36" customHeight="1" spans="1:9">
      <c r="A403" s="297">
        <v>2050205</v>
      </c>
      <c r="B403" s="298" t="s">
        <v>338</v>
      </c>
      <c r="C403" s="299">
        <v>0</v>
      </c>
      <c r="D403" s="299"/>
      <c r="E403" s="300">
        <v>1200</v>
      </c>
      <c r="F403" s="271" t="str">
        <f t="shared" si="24"/>
        <v/>
      </c>
      <c r="G403" s="271" t="str">
        <f t="shared" si="25"/>
        <v/>
      </c>
      <c r="H403" s="296" t="str">
        <f t="shared" si="26"/>
        <v>是</v>
      </c>
      <c r="I403" s="301" t="str">
        <f t="shared" si="27"/>
        <v>否</v>
      </c>
    </row>
    <row r="404" ht="36" hidden="1" customHeight="1" spans="1:9">
      <c r="A404" s="297">
        <v>2050206</v>
      </c>
      <c r="B404" s="298" t="s">
        <v>339</v>
      </c>
      <c r="C404" s="299">
        <v>0</v>
      </c>
      <c r="D404" s="299"/>
      <c r="E404" s="299">
        <v>0</v>
      </c>
      <c r="F404" s="271" t="str">
        <f t="shared" si="24"/>
        <v/>
      </c>
      <c r="G404" s="271" t="str">
        <f t="shared" si="25"/>
        <v/>
      </c>
      <c r="H404" s="296" t="str">
        <f t="shared" si="26"/>
        <v>否</v>
      </c>
      <c r="I404" s="301" t="str">
        <f t="shared" si="27"/>
        <v>否</v>
      </c>
    </row>
    <row r="405" ht="36" hidden="1" customHeight="1" spans="1:9">
      <c r="A405" s="297">
        <v>2050207</v>
      </c>
      <c r="B405" s="298" t="s">
        <v>340</v>
      </c>
      <c r="C405" s="299">
        <v>0</v>
      </c>
      <c r="D405" s="299"/>
      <c r="E405" s="299">
        <v>0</v>
      </c>
      <c r="F405" s="271" t="str">
        <f t="shared" si="24"/>
        <v/>
      </c>
      <c r="G405" s="271" t="str">
        <f t="shared" si="25"/>
        <v/>
      </c>
      <c r="H405" s="296" t="str">
        <f t="shared" si="26"/>
        <v>否</v>
      </c>
      <c r="I405" s="301" t="str">
        <f t="shared" si="27"/>
        <v>否</v>
      </c>
    </row>
    <row r="406" ht="36" customHeight="1" spans="1:9">
      <c r="A406" s="297">
        <v>2050299</v>
      </c>
      <c r="B406" s="298" t="s">
        <v>341</v>
      </c>
      <c r="C406" s="303">
        <v>302</v>
      </c>
      <c r="D406" s="303"/>
      <c r="E406" s="304">
        <v>222</v>
      </c>
      <c r="F406" s="305">
        <f t="shared" si="24"/>
        <v>0.735099337748344</v>
      </c>
      <c r="G406" s="305" t="str">
        <f t="shared" si="25"/>
        <v/>
      </c>
      <c r="H406" s="296" t="str">
        <f t="shared" si="26"/>
        <v>是</v>
      </c>
      <c r="I406" s="301" t="str">
        <f t="shared" si="27"/>
        <v>否</v>
      </c>
    </row>
    <row r="407" ht="36" customHeight="1" spans="1:9">
      <c r="A407" s="292">
        <v>20503</v>
      </c>
      <c r="B407" s="293" t="s">
        <v>342</v>
      </c>
      <c r="C407" s="306">
        <f>SUM(C408:C413)</f>
        <v>10162</v>
      </c>
      <c r="D407" s="306">
        <f>SUM(D408:D413)</f>
        <v>11820</v>
      </c>
      <c r="E407" s="306">
        <f>SUM(E408:E413)</f>
        <v>12579</v>
      </c>
      <c r="F407" s="179">
        <f t="shared" si="24"/>
        <v>1.23784688053533</v>
      </c>
      <c r="G407" s="179">
        <f t="shared" si="25"/>
        <v>1.06421319796954</v>
      </c>
      <c r="H407" s="296" t="str">
        <f t="shared" si="26"/>
        <v>是</v>
      </c>
      <c r="I407" s="301" t="str">
        <f t="shared" si="27"/>
        <v>是</v>
      </c>
    </row>
    <row r="408" ht="36" hidden="1" customHeight="1" spans="1:9">
      <c r="A408" s="297">
        <v>2050301</v>
      </c>
      <c r="B408" s="298" t="s">
        <v>343</v>
      </c>
      <c r="C408" s="299">
        <v>0</v>
      </c>
      <c r="D408" s="299"/>
      <c r="E408" s="299">
        <v>0</v>
      </c>
      <c r="F408" s="271" t="str">
        <f t="shared" si="24"/>
        <v/>
      </c>
      <c r="G408" s="271" t="str">
        <f t="shared" si="25"/>
        <v/>
      </c>
      <c r="H408" s="296" t="str">
        <f t="shared" si="26"/>
        <v>否</v>
      </c>
      <c r="I408" s="301" t="str">
        <f t="shared" si="27"/>
        <v>否</v>
      </c>
    </row>
    <row r="409" ht="36" customHeight="1" spans="1:9">
      <c r="A409" s="297">
        <v>2050302</v>
      </c>
      <c r="B409" s="298" t="s">
        <v>344</v>
      </c>
      <c r="C409" s="299">
        <v>7809</v>
      </c>
      <c r="D409" s="299">
        <v>9000</v>
      </c>
      <c r="E409" s="300">
        <v>8475</v>
      </c>
      <c r="F409" s="271">
        <f t="shared" si="24"/>
        <v>1.08528620822128</v>
      </c>
      <c r="G409" s="271">
        <f t="shared" si="25"/>
        <v>0.941666666666667</v>
      </c>
      <c r="H409" s="296" t="str">
        <f t="shared" si="26"/>
        <v>是</v>
      </c>
      <c r="I409" s="301" t="str">
        <f t="shared" si="27"/>
        <v>否</v>
      </c>
    </row>
    <row r="410" ht="36" customHeight="1" spans="1:9">
      <c r="A410" s="297">
        <v>2050303</v>
      </c>
      <c r="B410" s="298" t="s">
        <v>345</v>
      </c>
      <c r="C410" s="299">
        <v>2336</v>
      </c>
      <c r="D410" s="299">
        <v>2800</v>
      </c>
      <c r="E410" s="300">
        <v>2704</v>
      </c>
      <c r="F410" s="271">
        <f t="shared" si="24"/>
        <v>1.15753424657534</v>
      </c>
      <c r="G410" s="271">
        <f t="shared" si="25"/>
        <v>0.965714285714286</v>
      </c>
      <c r="H410" s="296" t="str">
        <f t="shared" si="26"/>
        <v>是</v>
      </c>
      <c r="I410" s="301" t="str">
        <f t="shared" si="27"/>
        <v>否</v>
      </c>
    </row>
    <row r="411" ht="36" customHeight="1" spans="1:9">
      <c r="A411" s="297">
        <v>2050304</v>
      </c>
      <c r="B411" s="298" t="s">
        <v>346</v>
      </c>
      <c r="C411" s="299">
        <v>17</v>
      </c>
      <c r="D411" s="299">
        <v>20</v>
      </c>
      <c r="E411" s="300">
        <v>0</v>
      </c>
      <c r="F411" s="271">
        <f t="shared" si="24"/>
        <v>0</v>
      </c>
      <c r="G411" s="271">
        <f t="shared" si="25"/>
        <v>0</v>
      </c>
      <c r="H411" s="296" t="str">
        <f t="shared" si="26"/>
        <v>是</v>
      </c>
      <c r="I411" s="301" t="str">
        <f t="shared" si="27"/>
        <v>否</v>
      </c>
    </row>
    <row r="412" ht="36" hidden="1" customHeight="1" spans="1:9">
      <c r="A412" s="297">
        <v>2050305</v>
      </c>
      <c r="B412" s="298" t="s">
        <v>347</v>
      </c>
      <c r="C412" s="299">
        <v>0</v>
      </c>
      <c r="D412" s="299"/>
      <c r="E412" s="299">
        <v>0</v>
      </c>
      <c r="F412" s="271" t="str">
        <f t="shared" si="24"/>
        <v/>
      </c>
      <c r="G412" s="271" t="str">
        <f t="shared" si="25"/>
        <v/>
      </c>
      <c r="H412" s="296" t="str">
        <f t="shared" si="26"/>
        <v>否</v>
      </c>
      <c r="I412" s="301" t="str">
        <f t="shared" si="27"/>
        <v>否</v>
      </c>
    </row>
    <row r="413" ht="36" customHeight="1" spans="1:9">
      <c r="A413" s="297">
        <v>2050399</v>
      </c>
      <c r="B413" s="298" t="s">
        <v>348</v>
      </c>
      <c r="C413" s="303">
        <v>0</v>
      </c>
      <c r="D413" s="303"/>
      <c r="E413" s="304">
        <v>1400</v>
      </c>
      <c r="F413" s="305" t="str">
        <f t="shared" si="24"/>
        <v/>
      </c>
      <c r="G413" s="305" t="str">
        <f t="shared" si="25"/>
        <v/>
      </c>
      <c r="H413" s="296" t="str">
        <f t="shared" si="26"/>
        <v>是</v>
      </c>
      <c r="I413" s="301" t="str">
        <f t="shared" si="27"/>
        <v>否</v>
      </c>
    </row>
    <row r="414" ht="36" hidden="1" customHeight="1" spans="1:9">
      <c r="A414" s="292">
        <v>20504</v>
      </c>
      <c r="B414" s="293" t="s">
        <v>349</v>
      </c>
      <c r="C414" s="306">
        <f>SUM(C415:C419)</f>
        <v>0</v>
      </c>
      <c r="D414" s="306">
        <f>SUM(D415:D419)</f>
        <v>0</v>
      </c>
      <c r="E414" s="306">
        <f>SUM(E415:E419)</f>
        <v>0</v>
      </c>
      <c r="F414" s="179" t="str">
        <f t="shared" si="24"/>
        <v/>
      </c>
      <c r="G414" s="179" t="str">
        <f t="shared" si="25"/>
        <v/>
      </c>
      <c r="H414" s="296" t="str">
        <f t="shared" si="26"/>
        <v>否</v>
      </c>
      <c r="I414" s="301" t="str">
        <f t="shared" si="27"/>
        <v>是</v>
      </c>
    </row>
    <row r="415" ht="36" hidden="1" customHeight="1" spans="1:9">
      <c r="A415" s="297">
        <v>2050401</v>
      </c>
      <c r="B415" s="298" t="s">
        <v>350</v>
      </c>
      <c r="C415" s="299"/>
      <c r="D415" s="299"/>
      <c r="E415" s="299"/>
      <c r="F415" s="271" t="str">
        <f t="shared" si="24"/>
        <v/>
      </c>
      <c r="G415" s="271" t="str">
        <f t="shared" si="25"/>
        <v/>
      </c>
      <c r="H415" s="296" t="str">
        <f t="shared" si="26"/>
        <v>否</v>
      </c>
      <c r="I415" s="301" t="str">
        <f t="shared" si="27"/>
        <v>否</v>
      </c>
    </row>
    <row r="416" ht="36" hidden="1" customHeight="1" spans="1:9">
      <c r="A416" s="297">
        <v>2050402</v>
      </c>
      <c r="B416" s="298" t="s">
        <v>351</v>
      </c>
      <c r="C416" s="299"/>
      <c r="D416" s="299"/>
      <c r="E416" s="299"/>
      <c r="F416" s="271" t="str">
        <f t="shared" si="24"/>
        <v/>
      </c>
      <c r="G416" s="271" t="str">
        <f t="shared" si="25"/>
        <v/>
      </c>
      <c r="H416" s="296" t="str">
        <f t="shared" si="26"/>
        <v>否</v>
      </c>
      <c r="I416" s="301" t="str">
        <f t="shared" si="27"/>
        <v>否</v>
      </c>
    </row>
    <row r="417" ht="36" hidden="1" customHeight="1" spans="1:9">
      <c r="A417" s="297">
        <v>2050403</v>
      </c>
      <c r="B417" s="298" t="s">
        <v>352</v>
      </c>
      <c r="C417" s="299"/>
      <c r="D417" s="299"/>
      <c r="E417" s="299"/>
      <c r="F417" s="271" t="str">
        <f t="shared" si="24"/>
        <v/>
      </c>
      <c r="G417" s="271" t="str">
        <f t="shared" si="25"/>
        <v/>
      </c>
      <c r="H417" s="296" t="str">
        <f t="shared" si="26"/>
        <v>否</v>
      </c>
      <c r="I417" s="301" t="str">
        <f t="shared" si="27"/>
        <v>否</v>
      </c>
    </row>
    <row r="418" ht="36" hidden="1" customHeight="1" spans="1:9">
      <c r="A418" s="297">
        <v>2050404</v>
      </c>
      <c r="B418" s="298" t="s">
        <v>353</v>
      </c>
      <c r="C418" s="299"/>
      <c r="D418" s="299"/>
      <c r="E418" s="299"/>
      <c r="F418" s="271" t="str">
        <f t="shared" si="24"/>
        <v/>
      </c>
      <c r="G418" s="271" t="str">
        <f t="shared" si="25"/>
        <v/>
      </c>
      <c r="H418" s="296" t="str">
        <f t="shared" si="26"/>
        <v>否</v>
      </c>
      <c r="I418" s="301" t="str">
        <f t="shared" si="27"/>
        <v>否</v>
      </c>
    </row>
    <row r="419" ht="36" hidden="1" customHeight="1" spans="1:9">
      <c r="A419" s="297">
        <v>2050499</v>
      </c>
      <c r="B419" s="298" t="s">
        <v>354</v>
      </c>
      <c r="C419" s="303"/>
      <c r="D419" s="303"/>
      <c r="E419" s="303"/>
      <c r="F419" s="305" t="str">
        <f t="shared" si="24"/>
        <v/>
      </c>
      <c r="G419" s="305" t="str">
        <f t="shared" si="25"/>
        <v/>
      </c>
      <c r="H419" s="296" t="str">
        <f t="shared" si="26"/>
        <v>否</v>
      </c>
      <c r="I419" s="301" t="str">
        <f t="shared" si="27"/>
        <v>否</v>
      </c>
    </row>
    <row r="420" ht="36" hidden="1" customHeight="1" spans="1:9">
      <c r="A420" s="292">
        <v>20505</v>
      </c>
      <c r="B420" s="293" t="s">
        <v>355</v>
      </c>
      <c r="C420" s="306">
        <f>SUM(C421:C423)</f>
        <v>0</v>
      </c>
      <c r="D420" s="306">
        <f>SUM(D421:D423)</f>
        <v>0</v>
      </c>
      <c r="E420" s="306">
        <f>SUM(E421:E423)</f>
        <v>0</v>
      </c>
      <c r="F420" s="179" t="str">
        <f t="shared" si="24"/>
        <v/>
      </c>
      <c r="G420" s="179" t="str">
        <f t="shared" si="25"/>
        <v/>
      </c>
      <c r="H420" s="296" t="str">
        <f t="shared" si="26"/>
        <v>否</v>
      </c>
      <c r="I420" s="301" t="str">
        <f t="shared" si="27"/>
        <v>是</v>
      </c>
    </row>
    <row r="421" ht="36" hidden="1" customHeight="1" spans="1:9">
      <c r="A421" s="297">
        <v>2050501</v>
      </c>
      <c r="B421" s="298" t="s">
        <v>356</v>
      </c>
      <c r="C421" s="299"/>
      <c r="D421" s="299"/>
      <c r="E421" s="299"/>
      <c r="F421" s="271" t="str">
        <f t="shared" si="24"/>
        <v/>
      </c>
      <c r="G421" s="271" t="str">
        <f t="shared" si="25"/>
        <v/>
      </c>
      <c r="H421" s="296" t="str">
        <f t="shared" si="26"/>
        <v>否</v>
      </c>
      <c r="I421" s="301" t="str">
        <f t="shared" si="27"/>
        <v>否</v>
      </c>
    </row>
    <row r="422" ht="36" hidden="1" customHeight="1" spans="1:9">
      <c r="A422" s="297">
        <v>2050502</v>
      </c>
      <c r="B422" s="298" t="s">
        <v>357</v>
      </c>
      <c r="C422" s="299"/>
      <c r="D422" s="299"/>
      <c r="E422" s="299"/>
      <c r="F422" s="271" t="str">
        <f t="shared" si="24"/>
        <v/>
      </c>
      <c r="G422" s="271" t="str">
        <f t="shared" si="25"/>
        <v/>
      </c>
      <c r="H422" s="296" t="str">
        <f t="shared" si="26"/>
        <v>否</v>
      </c>
      <c r="I422" s="301" t="str">
        <f t="shared" si="27"/>
        <v>否</v>
      </c>
    </row>
    <row r="423" customFormat="1" ht="36" hidden="1" customHeight="1" spans="1:9">
      <c r="A423" s="297">
        <v>2050599</v>
      </c>
      <c r="B423" s="302" t="s">
        <v>358</v>
      </c>
      <c r="C423" s="303"/>
      <c r="D423" s="303"/>
      <c r="E423" s="303"/>
      <c r="F423" s="305" t="str">
        <f t="shared" si="24"/>
        <v/>
      </c>
      <c r="G423" s="305" t="str">
        <f t="shared" si="25"/>
        <v/>
      </c>
      <c r="H423" s="296" t="str">
        <f t="shared" si="26"/>
        <v>否</v>
      </c>
      <c r="I423" s="301" t="str">
        <f t="shared" si="27"/>
        <v>否</v>
      </c>
    </row>
    <row r="424" customFormat="1" ht="36" hidden="1" customHeight="1" spans="1:9">
      <c r="A424" s="292">
        <v>20506</v>
      </c>
      <c r="B424" s="307" t="s">
        <v>359</v>
      </c>
      <c r="C424" s="308">
        <f>SUM(C425:C427)</f>
        <v>0</v>
      </c>
      <c r="D424" s="308">
        <f>SUM(D425:D427)</f>
        <v>0</v>
      </c>
      <c r="E424" s="308">
        <f>SUM(E425:E427)</f>
        <v>0</v>
      </c>
      <c r="F424" s="179" t="str">
        <f t="shared" si="24"/>
        <v/>
      </c>
      <c r="G424" s="179" t="str">
        <f t="shared" si="25"/>
        <v/>
      </c>
      <c r="H424" s="296" t="str">
        <f t="shared" si="26"/>
        <v>否</v>
      </c>
      <c r="I424" s="301" t="str">
        <f t="shared" si="27"/>
        <v>是</v>
      </c>
    </row>
    <row r="425" customFormat="1" ht="36" hidden="1" customHeight="1" spans="1:9">
      <c r="A425" s="297">
        <v>2050601</v>
      </c>
      <c r="B425" s="302" t="s">
        <v>360</v>
      </c>
      <c r="C425" s="309"/>
      <c r="D425" s="309"/>
      <c r="E425" s="309"/>
      <c r="F425" s="271" t="str">
        <f t="shared" si="24"/>
        <v/>
      </c>
      <c r="G425" s="271" t="str">
        <f t="shared" si="25"/>
        <v/>
      </c>
      <c r="H425" s="296" t="str">
        <f t="shared" si="26"/>
        <v>否</v>
      </c>
      <c r="I425" s="301" t="str">
        <f t="shared" si="27"/>
        <v>否</v>
      </c>
    </row>
    <row r="426" customFormat="1" ht="36" hidden="1" customHeight="1" spans="1:9">
      <c r="A426" s="297">
        <v>2050602</v>
      </c>
      <c r="B426" s="302" t="s">
        <v>361</v>
      </c>
      <c r="C426" s="309"/>
      <c r="D426" s="309"/>
      <c r="E426" s="309"/>
      <c r="F426" s="271" t="str">
        <f t="shared" si="24"/>
        <v/>
      </c>
      <c r="G426" s="271" t="str">
        <f t="shared" si="25"/>
        <v/>
      </c>
      <c r="H426" s="296" t="str">
        <f t="shared" si="26"/>
        <v>否</v>
      </c>
      <c r="I426" s="301" t="str">
        <f t="shared" si="27"/>
        <v>否</v>
      </c>
    </row>
    <row r="427" ht="36" hidden="1" customHeight="1" spans="1:9">
      <c r="A427" s="297">
        <v>2050699</v>
      </c>
      <c r="B427" s="298" t="s">
        <v>362</v>
      </c>
      <c r="C427" s="303"/>
      <c r="D427" s="303"/>
      <c r="E427" s="303"/>
      <c r="F427" s="305" t="str">
        <f t="shared" si="24"/>
        <v/>
      </c>
      <c r="G427" s="305" t="str">
        <f t="shared" si="25"/>
        <v/>
      </c>
      <c r="H427" s="296" t="str">
        <f t="shared" si="26"/>
        <v>否</v>
      </c>
      <c r="I427" s="301" t="str">
        <f t="shared" si="27"/>
        <v>否</v>
      </c>
    </row>
    <row r="428" ht="36" customHeight="1" spans="1:9">
      <c r="A428" s="292">
        <v>20507</v>
      </c>
      <c r="B428" s="293" t="s">
        <v>363</v>
      </c>
      <c r="C428" s="306">
        <f>SUM(C429:C431)</f>
        <v>1048</v>
      </c>
      <c r="D428" s="306">
        <f>SUM(D429:D431)</f>
        <v>1300</v>
      </c>
      <c r="E428" s="306">
        <f>SUM(E429:E431)</f>
        <v>1236</v>
      </c>
      <c r="F428" s="179">
        <f t="shared" si="24"/>
        <v>1.1793893129771</v>
      </c>
      <c r="G428" s="179">
        <f t="shared" si="25"/>
        <v>0.950769230769231</v>
      </c>
      <c r="H428" s="296" t="str">
        <f t="shared" si="26"/>
        <v>是</v>
      </c>
      <c r="I428" s="301" t="str">
        <f t="shared" si="27"/>
        <v>是</v>
      </c>
    </row>
    <row r="429" ht="36" customHeight="1" spans="1:9">
      <c r="A429" s="297">
        <v>2050701</v>
      </c>
      <c r="B429" s="298" t="s">
        <v>364</v>
      </c>
      <c r="C429" s="299">
        <v>1048</v>
      </c>
      <c r="D429" s="299">
        <v>1300</v>
      </c>
      <c r="E429" s="300">
        <v>1236</v>
      </c>
      <c r="F429" s="271">
        <f t="shared" si="24"/>
        <v>1.1793893129771</v>
      </c>
      <c r="G429" s="271">
        <f t="shared" si="25"/>
        <v>0.950769230769231</v>
      </c>
      <c r="H429" s="296" t="str">
        <f t="shared" si="26"/>
        <v>是</v>
      </c>
      <c r="I429" s="301" t="str">
        <f t="shared" si="27"/>
        <v>否</v>
      </c>
    </row>
    <row r="430" ht="36" hidden="1" customHeight="1" spans="1:9">
      <c r="A430" s="297">
        <v>2050702</v>
      </c>
      <c r="B430" s="298" t="s">
        <v>365</v>
      </c>
      <c r="C430" s="299"/>
      <c r="D430" s="299"/>
      <c r="E430" s="299"/>
      <c r="F430" s="271" t="str">
        <f t="shared" si="24"/>
        <v/>
      </c>
      <c r="G430" s="271" t="str">
        <f t="shared" si="25"/>
        <v/>
      </c>
      <c r="H430" s="296" t="str">
        <f t="shared" si="26"/>
        <v>否</v>
      </c>
      <c r="I430" s="301" t="str">
        <f t="shared" si="27"/>
        <v>否</v>
      </c>
    </row>
    <row r="431" ht="36" hidden="1" customHeight="1" spans="1:9">
      <c r="A431" s="297">
        <v>2050799</v>
      </c>
      <c r="B431" s="298" t="s">
        <v>366</v>
      </c>
      <c r="C431" s="303"/>
      <c r="D431" s="303"/>
      <c r="E431" s="303"/>
      <c r="F431" s="305" t="str">
        <f t="shared" si="24"/>
        <v/>
      </c>
      <c r="G431" s="305" t="str">
        <f t="shared" si="25"/>
        <v/>
      </c>
      <c r="H431" s="296" t="str">
        <f t="shared" si="26"/>
        <v>否</v>
      </c>
      <c r="I431" s="301" t="str">
        <f t="shared" si="27"/>
        <v>否</v>
      </c>
    </row>
    <row r="432" ht="36" customHeight="1" spans="1:9">
      <c r="A432" s="292">
        <v>20508</v>
      </c>
      <c r="B432" s="293" t="s">
        <v>367</v>
      </c>
      <c r="C432" s="306">
        <f>SUM(C433:C437)</f>
        <v>1669</v>
      </c>
      <c r="D432" s="306">
        <f>SUM(D433:D437)</f>
        <v>1800</v>
      </c>
      <c r="E432" s="306">
        <f>SUM(E433:E437)</f>
        <v>9348</v>
      </c>
      <c r="F432" s="179">
        <f t="shared" si="24"/>
        <v>5.60095865787897</v>
      </c>
      <c r="G432" s="179">
        <f t="shared" si="25"/>
        <v>5.19333333333333</v>
      </c>
      <c r="H432" s="296" t="str">
        <f t="shared" si="26"/>
        <v>是</v>
      </c>
      <c r="I432" s="301" t="str">
        <f t="shared" si="27"/>
        <v>是</v>
      </c>
    </row>
    <row r="433" ht="36" customHeight="1" spans="1:9">
      <c r="A433" s="297">
        <v>2050801</v>
      </c>
      <c r="B433" s="298" t="s">
        <v>368</v>
      </c>
      <c r="C433" s="299"/>
      <c r="D433" s="299"/>
      <c r="E433" s="300">
        <v>15</v>
      </c>
      <c r="F433" s="271" t="str">
        <f t="shared" si="24"/>
        <v/>
      </c>
      <c r="G433" s="271" t="str">
        <f t="shared" si="25"/>
        <v/>
      </c>
      <c r="H433" s="296" t="str">
        <f t="shared" si="26"/>
        <v>是</v>
      </c>
      <c r="I433" s="301" t="str">
        <f t="shared" si="27"/>
        <v>否</v>
      </c>
    </row>
    <row r="434" ht="36" customHeight="1" spans="1:9">
      <c r="A434" s="297">
        <v>2050802</v>
      </c>
      <c r="B434" s="298" t="s">
        <v>369</v>
      </c>
      <c r="C434" s="299">
        <v>869</v>
      </c>
      <c r="D434" s="299">
        <v>1000</v>
      </c>
      <c r="E434" s="300">
        <v>1333</v>
      </c>
      <c r="F434" s="271">
        <f t="shared" si="24"/>
        <v>1.53394706559264</v>
      </c>
      <c r="G434" s="271">
        <f t="shared" si="25"/>
        <v>1.333</v>
      </c>
      <c r="H434" s="296" t="str">
        <f t="shared" si="26"/>
        <v>是</v>
      </c>
      <c r="I434" s="301" t="str">
        <f t="shared" si="27"/>
        <v>否</v>
      </c>
    </row>
    <row r="435" customFormat="1" ht="36" hidden="1" customHeight="1" spans="1:9">
      <c r="A435" s="297">
        <v>2050803</v>
      </c>
      <c r="B435" s="302" t="s">
        <v>370</v>
      </c>
      <c r="C435" s="299"/>
      <c r="D435" s="299"/>
      <c r="E435" s="299">
        <v>0</v>
      </c>
      <c r="F435" s="271" t="str">
        <f t="shared" si="24"/>
        <v/>
      </c>
      <c r="G435" s="271" t="str">
        <f t="shared" si="25"/>
        <v/>
      </c>
      <c r="H435" s="296" t="str">
        <f t="shared" si="26"/>
        <v>否</v>
      </c>
      <c r="I435" s="301" t="str">
        <f t="shared" si="27"/>
        <v>否</v>
      </c>
    </row>
    <row r="436" ht="36" hidden="1" customHeight="1" spans="1:9">
      <c r="A436" s="297">
        <v>2050804</v>
      </c>
      <c r="B436" s="298" t="s">
        <v>371</v>
      </c>
      <c r="C436" s="299"/>
      <c r="D436" s="299"/>
      <c r="E436" s="299">
        <v>0</v>
      </c>
      <c r="F436" s="271" t="str">
        <f t="shared" si="24"/>
        <v/>
      </c>
      <c r="G436" s="271" t="str">
        <f t="shared" si="25"/>
        <v/>
      </c>
      <c r="H436" s="296" t="str">
        <f t="shared" si="26"/>
        <v>否</v>
      </c>
      <c r="I436" s="301" t="str">
        <f t="shared" si="27"/>
        <v>否</v>
      </c>
    </row>
    <row r="437" ht="36" customHeight="1" spans="1:9">
      <c r="A437" s="297">
        <v>2050899</v>
      </c>
      <c r="B437" s="298" t="s">
        <v>372</v>
      </c>
      <c r="C437" s="303">
        <v>800</v>
      </c>
      <c r="D437" s="303">
        <v>800</v>
      </c>
      <c r="E437" s="304">
        <v>8000</v>
      </c>
      <c r="F437" s="305">
        <f t="shared" si="24"/>
        <v>10</v>
      </c>
      <c r="G437" s="305">
        <f t="shared" si="25"/>
        <v>10</v>
      </c>
      <c r="H437" s="296" t="str">
        <f t="shared" si="26"/>
        <v>是</v>
      </c>
      <c r="I437" s="301" t="str">
        <f t="shared" si="27"/>
        <v>否</v>
      </c>
    </row>
    <row r="438" ht="36" customHeight="1" spans="1:9">
      <c r="A438" s="292">
        <v>20509</v>
      </c>
      <c r="B438" s="293" t="s">
        <v>373</v>
      </c>
      <c r="C438" s="306">
        <f>SUM(C439:C444)</f>
        <v>1375</v>
      </c>
      <c r="D438" s="306">
        <f>SUM(D439:D444)</f>
        <v>2000</v>
      </c>
      <c r="E438" s="306">
        <f>SUM(E439:E444)</f>
        <v>907</v>
      </c>
      <c r="F438" s="179">
        <f t="shared" si="24"/>
        <v>0.659636363636364</v>
      </c>
      <c r="G438" s="179">
        <f t="shared" si="25"/>
        <v>0.4535</v>
      </c>
      <c r="H438" s="296" t="str">
        <f t="shared" si="26"/>
        <v>是</v>
      </c>
      <c r="I438" s="301" t="str">
        <f t="shared" si="27"/>
        <v>是</v>
      </c>
    </row>
    <row r="439" ht="36" hidden="1" customHeight="1" spans="1:9">
      <c r="A439" s="297">
        <v>2050901</v>
      </c>
      <c r="B439" s="298" t="s">
        <v>374</v>
      </c>
      <c r="C439" s="299"/>
      <c r="D439" s="299">
        <v>0</v>
      </c>
      <c r="E439" s="299"/>
      <c r="F439" s="271" t="str">
        <f t="shared" si="24"/>
        <v/>
      </c>
      <c r="G439" s="271" t="str">
        <f t="shared" si="25"/>
        <v/>
      </c>
      <c r="H439" s="296" t="str">
        <f t="shared" si="26"/>
        <v>否</v>
      </c>
      <c r="I439" s="301" t="str">
        <f t="shared" si="27"/>
        <v>否</v>
      </c>
    </row>
    <row r="440" ht="36" hidden="1" customHeight="1" spans="1:9">
      <c r="A440" s="297">
        <v>2050902</v>
      </c>
      <c r="B440" s="298" t="s">
        <v>375</v>
      </c>
      <c r="C440" s="299"/>
      <c r="D440" s="299">
        <v>0</v>
      </c>
      <c r="E440" s="299"/>
      <c r="F440" s="271" t="str">
        <f t="shared" si="24"/>
        <v/>
      </c>
      <c r="G440" s="271" t="str">
        <f t="shared" si="25"/>
        <v/>
      </c>
      <c r="H440" s="296" t="str">
        <f t="shared" si="26"/>
        <v>否</v>
      </c>
      <c r="I440" s="301" t="str">
        <f t="shared" si="27"/>
        <v>否</v>
      </c>
    </row>
    <row r="441" ht="36" customHeight="1" spans="1:9">
      <c r="A441" s="297">
        <v>2050903</v>
      </c>
      <c r="B441" s="298" t="s">
        <v>376</v>
      </c>
      <c r="C441" s="299">
        <v>300</v>
      </c>
      <c r="D441" s="299">
        <v>500</v>
      </c>
      <c r="E441" s="300"/>
      <c r="F441" s="271">
        <f t="shared" si="24"/>
        <v>0</v>
      </c>
      <c r="G441" s="271">
        <f t="shared" si="25"/>
        <v>0</v>
      </c>
      <c r="H441" s="296" t="str">
        <f t="shared" si="26"/>
        <v>是</v>
      </c>
      <c r="I441" s="301" t="str">
        <f t="shared" si="27"/>
        <v>否</v>
      </c>
    </row>
    <row r="442" ht="36" hidden="1" customHeight="1" spans="1:9">
      <c r="A442" s="297">
        <v>2050904</v>
      </c>
      <c r="B442" s="298" t="s">
        <v>377</v>
      </c>
      <c r="C442" s="299"/>
      <c r="D442" s="299">
        <v>0</v>
      </c>
      <c r="E442" s="299"/>
      <c r="F442" s="271" t="str">
        <f t="shared" si="24"/>
        <v/>
      </c>
      <c r="G442" s="271" t="str">
        <f t="shared" si="25"/>
        <v/>
      </c>
      <c r="H442" s="296" t="str">
        <f t="shared" si="26"/>
        <v>否</v>
      </c>
      <c r="I442" s="301" t="str">
        <f t="shared" si="27"/>
        <v>否</v>
      </c>
    </row>
    <row r="443" ht="36" hidden="1" customHeight="1" spans="1:9">
      <c r="A443" s="297">
        <v>2050905</v>
      </c>
      <c r="B443" s="298" t="s">
        <v>378</v>
      </c>
      <c r="C443" s="299"/>
      <c r="D443" s="299">
        <v>0</v>
      </c>
      <c r="E443" s="299"/>
      <c r="F443" s="271" t="str">
        <f t="shared" si="24"/>
        <v/>
      </c>
      <c r="G443" s="271" t="str">
        <f t="shared" si="25"/>
        <v/>
      </c>
      <c r="H443" s="296" t="str">
        <f t="shared" si="26"/>
        <v>否</v>
      </c>
      <c r="I443" s="301" t="str">
        <f t="shared" si="27"/>
        <v>否</v>
      </c>
    </row>
    <row r="444" ht="36" customHeight="1" spans="1:9">
      <c r="A444" s="297">
        <v>2050999</v>
      </c>
      <c r="B444" s="298" t="s">
        <v>379</v>
      </c>
      <c r="C444" s="299">
        <v>1075</v>
      </c>
      <c r="D444" s="299">
        <v>1500</v>
      </c>
      <c r="E444" s="300">
        <v>907</v>
      </c>
      <c r="F444" s="271">
        <f t="shared" si="24"/>
        <v>0.843720930232558</v>
      </c>
      <c r="G444" s="271">
        <f t="shared" si="25"/>
        <v>0.604666666666667</v>
      </c>
      <c r="H444" s="296" t="str">
        <f t="shared" si="26"/>
        <v>是</v>
      </c>
      <c r="I444" s="301" t="str">
        <f t="shared" si="27"/>
        <v>否</v>
      </c>
    </row>
    <row r="445" ht="36" customHeight="1" spans="1:9">
      <c r="A445" s="297">
        <v>20599</v>
      </c>
      <c r="B445" s="298" t="s">
        <v>380</v>
      </c>
      <c r="C445" s="303">
        <v>573</v>
      </c>
      <c r="D445" s="303"/>
      <c r="E445" s="304">
        <v>864</v>
      </c>
      <c r="F445" s="305">
        <f t="shared" si="24"/>
        <v>1.50785340314136</v>
      </c>
      <c r="G445" s="305" t="str">
        <f t="shared" si="25"/>
        <v/>
      </c>
      <c r="H445" s="296" t="str">
        <f t="shared" si="26"/>
        <v>是</v>
      </c>
      <c r="I445" s="301" t="str">
        <f t="shared" si="27"/>
        <v>是</v>
      </c>
    </row>
    <row r="446" ht="36" customHeight="1" spans="1:10">
      <c r="A446" s="292">
        <v>206</v>
      </c>
      <c r="B446" s="293" t="s">
        <v>62</v>
      </c>
      <c r="C446" s="294">
        <f>SUM(C447,C452,C461,C467,C473,C478,C483,C490,C494,C497)</f>
        <v>2578</v>
      </c>
      <c r="D446" s="294">
        <f>SUM(D447,D452,D461,D467,D473,D478,D483,D490,D494,D497)</f>
        <v>2914</v>
      </c>
      <c r="E446" s="294">
        <f>SUM(E447,E452,E461,E467,E473,E478,E483,E490,E494,E497)</f>
        <v>3110</v>
      </c>
      <c r="F446" s="295">
        <f t="shared" si="24"/>
        <v>1.20636152055857</v>
      </c>
      <c r="G446" s="295">
        <f t="shared" si="25"/>
        <v>1.06726149622512</v>
      </c>
      <c r="H446" s="296" t="str">
        <f t="shared" si="26"/>
        <v>是</v>
      </c>
      <c r="I446" s="301" t="str">
        <f t="shared" si="27"/>
        <v>是</v>
      </c>
      <c r="J446" s="286">
        <v>1</v>
      </c>
    </row>
    <row r="447" ht="36" customHeight="1" spans="1:9">
      <c r="A447" s="292">
        <v>20601</v>
      </c>
      <c r="B447" s="293" t="s">
        <v>381</v>
      </c>
      <c r="C447" s="306">
        <f>SUM(C448:C451)</f>
        <v>360</v>
      </c>
      <c r="D447" s="306">
        <f>SUM(D448:D451)</f>
        <v>432</v>
      </c>
      <c r="E447" s="306">
        <f>SUM(E448:E451)</f>
        <v>413</v>
      </c>
      <c r="F447" s="179">
        <f t="shared" si="24"/>
        <v>1.14722222222222</v>
      </c>
      <c r="G447" s="179">
        <f t="shared" si="25"/>
        <v>0.956018518518518</v>
      </c>
      <c r="H447" s="296" t="str">
        <f t="shared" si="26"/>
        <v>是</v>
      </c>
      <c r="I447" s="301" t="str">
        <f t="shared" si="27"/>
        <v>是</v>
      </c>
    </row>
    <row r="448" ht="36" customHeight="1" spans="1:9">
      <c r="A448" s="297">
        <v>2060101</v>
      </c>
      <c r="B448" s="298" t="s">
        <v>95</v>
      </c>
      <c r="C448" s="299">
        <v>360</v>
      </c>
      <c r="D448" s="299">
        <v>432</v>
      </c>
      <c r="E448" s="300">
        <v>413</v>
      </c>
      <c r="F448" s="271">
        <f t="shared" si="24"/>
        <v>1.14722222222222</v>
      </c>
      <c r="G448" s="271">
        <f t="shared" si="25"/>
        <v>0.956018518518518</v>
      </c>
      <c r="H448" s="296" t="str">
        <f t="shared" si="26"/>
        <v>是</v>
      </c>
      <c r="I448" s="301" t="str">
        <f t="shared" si="27"/>
        <v>否</v>
      </c>
    </row>
    <row r="449" ht="36" hidden="1" customHeight="1" spans="1:9">
      <c r="A449" s="297">
        <v>2060102</v>
      </c>
      <c r="B449" s="298" t="s">
        <v>96</v>
      </c>
      <c r="C449" s="299"/>
      <c r="D449" s="299"/>
      <c r="E449" s="299"/>
      <c r="F449" s="271" t="str">
        <f t="shared" si="24"/>
        <v/>
      </c>
      <c r="G449" s="271" t="str">
        <f t="shared" si="25"/>
        <v/>
      </c>
      <c r="H449" s="296" t="str">
        <f t="shared" si="26"/>
        <v>否</v>
      </c>
      <c r="I449" s="301" t="str">
        <f t="shared" si="27"/>
        <v>否</v>
      </c>
    </row>
    <row r="450" ht="36" hidden="1" customHeight="1" spans="1:9">
      <c r="A450" s="297">
        <v>2060103</v>
      </c>
      <c r="B450" s="298" t="s">
        <v>97</v>
      </c>
      <c r="C450" s="299"/>
      <c r="D450" s="299"/>
      <c r="E450" s="299"/>
      <c r="F450" s="271" t="str">
        <f t="shared" si="24"/>
        <v/>
      </c>
      <c r="G450" s="271" t="str">
        <f t="shared" si="25"/>
        <v/>
      </c>
      <c r="H450" s="296" t="str">
        <f t="shared" si="26"/>
        <v>否</v>
      </c>
      <c r="I450" s="301" t="str">
        <f t="shared" si="27"/>
        <v>否</v>
      </c>
    </row>
    <row r="451" ht="36" hidden="1" customHeight="1" spans="1:9">
      <c r="A451" s="297">
        <v>2060199</v>
      </c>
      <c r="B451" s="298" t="s">
        <v>382</v>
      </c>
      <c r="C451" s="303"/>
      <c r="D451" s="303"/>
      <c r="E451" s="303"/>
      <c r="F451" s="305" t="str">
        <f t="shared" si="24"/>
        <v/>
      </c>
      <c r="G451" s="305" t="str">
        <f t="shared" si="25"/>
        <v/>
      </c>
      <c r="H451" s="296" t="str">
        <f t="shared" si="26"/>
        <v>否</v>
      </c>
      <c r="I451" s="301" t="str">
        <f t="shared" si="27"/>
        <v>否</v>
      </c>
    </row>
    <row r="452" ht="36" hidden="1" customHeight="1" spans="1:9">
      <c r="A452" s="292">
        <v>20602</v>
      </c>
      <c r="B452" s="293" t="s">
        <v>383</v>
      </c>
      <c r="C452" s="306">
        <f>SUM(C453:C460)</f>
        <v>0</v>
      </c>
      <c r="D452" s="306">
        <f>SUM(D453:D460)</f>
        <v>0</v>
      </c>
      <c r="E452" s="306">
        <f>SUM(E453:E460)</f>
        <v>0</v>
      </c>
      <c r="F452" s="179" t="str">
        <f t="shared" si="24"/>
        <v/>
      </c>
      <c r="G452" s="179" t="str">
        <f t="shared" si="25"/>
        <v/>
      </c>
      <c r="H452" s="296" t="str">
        <f t="shared" si="26"/>
        <v>否</v>
      </c>
      <c r="I452" s="301" t="str">
        <f t="shared" si="27"/>
        <v>是</v>
      </c>
    </row>
    <row r="453" ht="36" hidden="1" customHeight="1" spans="1:9">
      <c r="A453" s="297">
        <v>2060201</v>
      </c>
      <c r="B453" s="298" t="s">
        <v>384</v>
      </c>
      <c r="C453" s="299"/>
      <c r="D453" s="299"/>
      <c r="E453" s="299"/>
      <c r="F453" s="271" t="str">
        <f t="shared" ref="F453:F516" si="29">IF(C453&lt;&gt;0,E453/C453,"")</f>
        <v/>
      </c>
      <c r="G453" s="271" t="str">
        <f t="shared" ref="G453:G516" si="30">IF(D453&lt;&gt;0,E453/D453,"")</f>
        <v/>
      </c>
      <c r="H453" s="296" t="str">
        <f t="shared" ref="H453:H516" si="31">IF(B453&lt;&gt;"",IF(SUM(C453:E453,J453)&lt;&gt;0,"是","否"),"是")</f>
        <v>否</v>
      </c>
      <c r="I453" s="301" t="str">
        <f t="shared" ref="I453:I516" si="32">IF(LEN(A453)&lt;=5,"是","否")</f>
        <v>否</v>
      </c>
    </row>
    <row r="454" ht="36" hidden="1" customHeight="1" spans="1:9">
      <c r="A454" s="297">
        <v>2060202</v>
      </c>
      <c r="B454" s="298" t="s">
        <v>385</v>
      </c>
      <c r="C454" s="299"/>
      <c r="D454" s="299"/>
      <c r="E454" s="299"/>
      <c r="F454" s="271" t="str">
        <f t="shared" si="29"/>
        <v/>
      </c>
      <c r="G454" s="271" t="str">
        <f t="shared" si="30"/>
        <v/>
      </c>
      <c r="H454" s="296" t="str">
        <f t="shared" si="31"/>
        <v>否</v>
      </c>
      <c r="I454" s="301" t="str">
        <f t="shared" si="32"/>
        <v>否</v>
      </c>
    </row>
    <row r="455" ht="36" hidden="1" customHeight="1" spans="1:9">
      <c r="A455" s="297">
        <v>2060203</v>
      </c>
      <c r="B455" s="298" t="s">
        <v>386</v>
      </c>
      <c r="C455" s="299"/>
      <c r="D455" s="299"/>
      <c r="E455" s="299"/>
      <c r="F455" s="271" t="str">
        <f t="shared" si="29"/>
        <v/>
      </c>
      <c r="G455" s="271" t="str">
        <f t="shared" si="30"/>
        <v/>
      </c>
      <c r="H455" s="296" t="str">
        <f t="shared" si="31"/>
        <v>否</v>
      </c>
      <c r="I455" s="301" t="str">
        <f t="shared" si="32"/>
        <v>否</v>
      </c>
    </row>
    <row r="456" customFormat="1" ht="36" hidden="1" customHeight="1" spans="1:9">
      <c r="A456" s="297">
        <v>2060204</v>
      </c>
      <c r="B456" s="302" t="s">
        <v>387</v>
      </c>
      <c r="C456" s="299"/>
      <c r="D456" s="299"/>
      <c r="E456" s="299"/>
      <c r="F456" s="271" t="str">
        <f t="shared" si="29"/>
        <v/>
      </c>
      <c r="G456" s="271" t="str">
        <f t="shared" si="30"/>
        <v/>
      </c>
      <c r="H456" s="296" t="str">
        <f t="shared" si="31"/>
        <v>否</v>
      </c>
      <c r="I456" s="301" t="str">
        <f t="shared" si="32"/>
        <v>否</v>
      </c>
    </row>
    <row r="457" ht="36" hidden="1" customHeight="1" spans="1:9">
      <c r="A457" s="297">
        <v>2060205</v>
      </c>
      <c r="B457" s="298" t="s">
        <v>388</v>
      </c>
      <c r="C457" s="299"/>
      <c r="D457" s="299"/>
      <c r="E457" s="299"/>
      <c r="F457" s="271" t="str">
        <f t="shared" si="29"/>
        <v/>
      </c>
      <c r="G457" s="271" t="str">
        <f t="shared" si="30"/>
        <v/>
      </c>
      <c r="H457" s="296" t="str">
        <f t="shared" si="31"/>
        <v>否</v>
      </c>
      <c r="I457" s="301" t="str">
        <f t="shared" si="32"/>
        <v>否</v>
      </c>
    </row>
    <row r="458" customFormat="1" ht="36" hidden="1" customHeight="1" spans="1:9">
      <c r="A458" s="297">
        <v>2060206</v>
      </c>
      <c r="B458" s="302" t="s">
        <v>389</v>
      </c>
      <c r="C458" s="299"/>
      <c r="D458" s="299"/>
      <c r="E458" s="299"/>
      <c r="F458" s="271" t="str">
        <f t="shared" si="29"/>
        <v/>
      </c>
      <c r="G458" s="271" t="str">
        <f t="shared" si="30"/>
        <v/>
      </c>
      <c r="H458" s="296" t="str">
        <f t="shared" si="31"/>
        <v>否</v>
      </c>
      <c r="I458" s="301" t="str">
        <f t="shared" si="32"/>
        <v>否</v>
      </c>
    </row>
    <row r="459" ht="36" hidden="1" customHeight="1" spans="1:9">
      <c r="A459" s="297">
        <v>2060207</v>
      </c>
      <c r="B459" s="298" t="s">
        <v>390</v>
      </c>
      <c r="C459" s="299"/>
      <c r="D459" s="299"/>
      <c r="E459" s="299"/>
      <c r="F459" s="271" t="str">
        <f t="shared" si="29"/>
        <v/>
      </c>
      <c r="G459" s="271" t="str">
        <f t="shared" si="30"/>
        <v/>
      </c>
      <c r="H459" s="296" t="str">
        <f t="shared" si="31"/>
        <v>否</v>
      </c>
      <c r="I459" s="301" t="str">
        <f t="shared" si="32"/>
        <v>否</v>
      </c>
    </row>
    <row r="460" ht="36" hidden="1" customHeight="1" spans="1:9">
      <c r="A460" s="297">
        <v>2060299</v>
      </c>
      <c r="B460" s="298" t="s">
        <v>391</v>
      </c>
      <c r="C460" s="303"/>
      <c r="D460" s="303"/>
      <c r="E460" s="303"/>
      <c r="F460" s="305" t="str">
        <f t="shared" si="29"/>
        <v/>
      </c>
      <c r="G460" s="305" t="str">
        <f t="shared" si="30"/>
        <v/>
      </c>
      <c r="H460" s="296" t="str">
        <f t="shared" si="31"/>
        <v>否</v>
      </c>
      <c r="I460" s="301" t="str">
        <f t="shared" si="32"/>
        <v>否</v>
      </c>
    </row>
    <row r="461" ht="36" customHeight="1" spans="1:9">
      <c r="A461" s="292">
        <v>20603</v>
      </c>
      <c r="B461" s="293" t="s">
        <v>392</v>
      </c>
      <c r="C461" s="306">
        <f>SUM(C462:C466)</f>
        <v>424</v>
      </c>
      <c r="D461" s="306">
        <f>SUM(D462:D466)</f>
        <v>509</v>
      </c>
      <c r="E461" s="306">
        <f>SUM(E462:E466)</f>
        <v>512</v>
      </c>
      <c r="F461" s="179">
        <f t="shared" si="29"/>
        <v>1.20754716981132</v>
      </c>
      <c r="G461" s="179">
        <f t="shared" si="30"/>
        <v>1.00589390962672</v>
      </c>
      <c r="H461" s="296" t="str">
        <f t="shared" si="31"/>
        <v>是</v>
      </c>
      <c r="I461" s="301" t="str">
        <f t="shared" si="32"/>
        <v>是</v>
      </c>
    </row>
    <row r="462" ht="36" customHeight="1" spans="1:9">
      <c r="A462" s="297">
        <v>2060301</v>
      </c>
      <c r="B462" s="298" t="s">
        <v>384</v>
      </c>
      <c r="C462" s="299">
        <v>424</v>
      </c>
      <c r="D462" s="299">
        <v>509</v>
      </c>
      <c r="E462" s="300">
        <v>512</v>
      </c>
      <c r="F462" s="271">
        <f t="shared" si="29"/>
        <v>1.20754716981132</v>
      </c>
      <c r="G462" s="271">
        <f t="shared" si="30"/>
        <v>1.00589390962672</v>
      </c>
      <c r="H462" s="296" t="str">
        <f t="shared" si="31"/>
        <v>是</v>
      </c>
      <c r="I462" s="301" t="str">
        <f t="shared" si="32"/>
        <v>否</v>
      </c>
    </row>
    <row r="463" ht="36" hidden="1" customHeight="1" spans="1:9">
      <c r="A463" s="297">
        <v>2060302</v>
      </c>
      <c r="B463" s="298" t="s">
        <v>393</v>
      </c>
      <c r="C463" s="299"/>
      <c r="D463" s="299"/>
      <c r="E463" s="299"/>
      <c r="F463" s="271" t="str">
        <f t="shared" si="29"/>
        <v/>
      </c>
      <c r="G463" s="271" t="str">
        <f t="shared" si="30"/>
        <v/>
      </c>
      <c r="H463" s="296" t="str">
        <f t="shared" si="31"/>
        <v>否</v>
      </c>
      <c r="I463" s="301" t="str">
        <f t="shared" si="32"/>
        <v>否</v>
      </c>
    </row>
    <row r="464" customFormat="1" ht="36" hidden="1" customHeight="1" spans="1:9">
      <c r="A464" s="297">
        <v>2060303</v>
      </c>
      <c r="B464" s="302" t="s">
        <v>394</v>
      </c>
      <c r="C464" s="299"/>
      <c r="D464" s="299"/>
      <c r="E464" s="299"/>
      <c r="F464" s="271" t="str">
        <f t="shared" si="29"/>
        <v/>
      </c>
      <c r="G464" s="271" t="str">
        <f t="shared" si="30"/>
        <v/>
      </c>
      <c r="H464" s="296" t="str">
        <f t="shared" si="31"/>
        <v>否</v>
      </c>
      <c r="I464" s="301" t="str">
        <f t="shared" si="32"/>
        <v>否</v>
      </c>
    </row>
    <row r="465" ht="36" hidden="1" customHeight="1" spans="1:9">
      <c r="A465" s="297">
        <v>2060304</v>
      </c>
      <c r="B465" s="298" t="s">
        <v>395</v>
      </c>
      <c r="C465" s="299"/>
      <c r="D465" s="299"/>
      <c r="E465" s="299"/>
      <c r="F465" s="271" t="str">
        <f t="shared" si="29"/>
        <v/>
      </c>
      <c r="G465" s="271" t="str">
        <f t="shared" si="30"/>
        <v/>
      </c>
      <c r="H465" s="296" t="str">
        <f t="shared" si="31"/>
        <v>否</v>
      </c>
      <c r="I465" s="301" t="str">
        <f t="shared" si="32"/>
        <v>否</v>
      </c>
    </row>
    <row r="466" ht="36" hidden="1" customHeight="1" spans="1:9">
      <c r="A466" s="297">
        <v>2060399</v>
      </c>
      <c r="B466" s="298" t="s">
        <v>396</v>
      </c>
      <c r="C466" s="303"/>
      <c r="D466" s="303"/>
      <c r="E466" s="303"/>
      <c r="F466" s="305" t="str">
        <f t="shared" si="29"/>
        <v/>
      </c>
      <c r="G466" s="305" t="str">
        <f t="shared" si="30"/>
        <v/>
      </c>
      <c r="H466" s="296" t="str">
        <f t="shared" si="31"/>
        <v>否</v>
      </c>
      <c r="I466" s="301" t="str">
        <f t="shared" si="32"/>
        <v>否</v>
      </c>
    </row>
    <row r="467" ht="36" customHeight="1" spans="1:9">
      <c r="A467" s="292">
        <v>20604</v>
      </c>
      <c r="B467" s="293" t="s">
        <v>397</v>
      </c>
      <c r="C467" s="306">
        <f>SUM(C468:C472)</f>
        <v>470</v>
      </c>
      <c r="D467" s="306">
        <f>SUM(D468:D472)</f>
        <v>550</v>
      </c>
      <c r="E467" s="306">
        <f>SUM(E468:E472)</f>
        <v>827</v>
      </c>
      <c r="F467" s="179">
        <f t="shared" si="29"/>
        <v>1.75957446808511</v>
      </c>
      <c r="G467" s="179">
        <f t="shared" si="30"/>
        <v>1.50363636363636</v>
      </c>
      <c r="H467" s="296" t="str">
        <f t="shared" si="31"/>
        <v>是</v>
      </c>
      <c r="I467" s="301" t="str">
        <f t="shared" si="32"/>
        <v>是</v>
      </c>
    </row>
    <row r="468" ht="36" hidden="1" customHeight="1" spans="1:9">
      <c r="A468" s="297">
        <v>2060401</v>
      </c>
      <c r="B468" s="298" t="s">
        <v>384</v>
      </c>
      <c r="C468" s="299"/>
      <c r="D468" s="299">
        <v>0</v>
      </c>
      <c r="E468" s="299"/>
      <c r="F468" s="271" t="str">
        <f t="shared" si="29"/>
        <v/>
      </c>
      <c r="G468" s="271" t="str">
        <f t="shared" si="30"/>
        <v/>
      </c>
      <c r="H468" s="296" t="str">
        <f t="shared" si="31"/>
        <v>否</v>
      </c>
      <c r="I468" s="301" t="str">
        <f t="shared" si="32"/>
        <v>否</v>
      </c>
    </row>
    <row r="469" ht="36" customHeight="1" spans="1:9">
      <c r="A469" s="297">
        <v>2060402</v>
      </c>
      <c r="B469" s="298" t="s">
        <v>398</v>
      </c>
      <c r="C469" s="299">
        <v>394</v>
      </c>
      <c r="D469" s="299">
        <v>450</v>
      </c>
      <c r="E469" s="300">
        <v>530</v>
      </c>
      <c r="F469" s="271">
        <f t="shared" si="29"/>
        <v>1.34517766497462</v>
      </c>
      <c r="G469" s="271">
        <f t="shared" si="30"/>
        <v>1.17777777777778</v>
      </c>
      <c r="H469" s="296" t="str">
        <f t="shared" si="31"/>
        <v>是</v>
      </c>
      <c r="I469" s="301" t="str">
        <f t="shared" si="32"/>
        <v>否</v>
      </c>
    </row>
    <row r="470" ht="36" customHeight="1" spans="1:9">
      <c r="A470" s="297">
        <v>2060403</v>
      </c>
      <c r="B470" s="298" t="s">
        <v>399</v>
      </c>
      <c r="C470" s="299">
        <v>76</v>
      </c>
      <c r="D470" s="299">
        <v>100</v>
      </c>
      <c r="E470" s="300">
        <v>40</v>
      </c>
      <c r="F470" s="271">
        <f t="shared" si="29"/>
        <v>0.526315789473684</v>
      </c>
      <c r="G470" s="271">
        <f t="shared" si="30"/>
        <v>0.4</v>
      </c>
      <c r="H470" s="296" t="str">
        <f t="shared" si="31"/>
        <v>是</v>
      </c>
      <c r="I470" s="301" t="str">
        <f t="shared" si="32"/>
        <v>否</v>
      </c>
    </row>
    <row r="471" ht="36" hidden="1" customHeight="1" spans="1:9">
      <c r="A471" s="297">
        <v>2060404</v>
      </c>
      <c r="B471" s="298" t="s">
        <v>400</v>
      </c>
      <c r="C471" s="299"/>
      <c r="D471" s="299"/>
      <c r="E471" s="299"/>
      <c r="F471" s="271" t="str">
        <f t="shared" si="29"/>
        <v/>
      </c>
      <c r="G471" s="271" t="str">
        <f t="shared" si="30"/>
        <v/>
      </c>
      <c r="H471" s="296" t="str">
        <f t="shared" si="31"/>
        <v>否</v>
      </c>
      <c r="I471" s="301" t="str">
        <f t="shared" si="32"/>
        <v>否</v>
      </c>
    </row>
    <row r="472" ht="36" customHeight="1" spans="1:9">
      <c r="A472" s="297">
        <v>2060499</v>
      </c>
      <c r="B472" s="298" t="s">
        <v>401</v>
      </c>
      <c r="C472" s="303"/>
      <c r="D472" s="303"/>
      <c r="E472" s="304">
        <v>257</v>
      </c>
      <c r="F472" s="305" t="str">
        <f t="shared" si="29"/>
        <v/>
      </c>
      <c r="G472" s="305" t="str">
        <f t="shared" si="30"/>
        <v/>
      </c>
      <c r="H472" s="296" t="str">
        <f t="shared" si="31"/>
        <v>是</v>
      </c>
      <c r="I472" s="301" t="str">
        <f t="shared" si="32"/>
        <v>否</v>
      </c>
    </row>
    <row r="473" ht="36" customHeight="1" spans="1:9">
      <c r="A473" s="292">
        <v>20605</v>
      </c>
      <c r="B473" s="293" t="s">
        <v>402</v>
      </c>
      <c r="C473" s="306">
        <f>SUM(C474:C477)</f>
        <v>0</v>
      </c>
      <c r="D473" s="306">
        <f>SUM(D474:D477)</f>
        <v>0</v>
      </c>
      <c r="E473" s="306">
        <f>SUM(E474:E477)</f>
        <v>79</v>
      </c>
      <c r="F473" s="179" t="str">
        <f t="shared" si="29"/>
        <v/>
      </c>
      <c r="G473" s="179" t="str">
        <f t="shared" si="30"/>
        <v/>
      </c>
      <c r="H473" s="296" t="str">
        <f t="shared" si="31"/>
        <v>是</v>
      </c>
      <c r="I473" s="301" t="str">
        <f t="shared" si="32"/>
        <v>是</v>
      </c>
    </row>
    <row r="474" ht="36" hidden="1" customHeight="1" spans="1:9">
      <c r="A474" s="297">
        <v>2060501</v>
      </c>
      <c r="B474" s="298" t="s">
        <v>384</v>
      </c>
      <c r="C474" s="299"/>
      <c r="D474" s="299"/>
      <c r="E474" s="299"/>
      <c r="F474" s="271" t="str">
        <f t="shared" si="29"/>
        <v/>
      </c>
      <c r="G474" s="271" t="str">
        <f t="shared" si="30"/>
        <v/>
      </c>
      <c r="H474" s="296" t="str">
        <f t="shared" si="31"/>
        <v>否</v>
      </c>
      <c r="I474" s="301" t="str">
        <f t="shared" si="32"/>
        <v>否</v>
      </c>
    </row>
    <row r="475" ht="36" hidden="1" customHeight="1" spans="1:9">
      <c r="A475" s="297">
        <v>2060502</v>
      </c>
      <c r="B475" s="298" t="s">
        <v>403</v>
      </c>
      <c r="C475" s="299"/>
      <c r="D475" s="299"/>
      <c r="E475" s="299"/>
      <c r="F475" s="271" t="str">
        <f t="shared" si="29"/>
        <v/>
      </c>
      <c r="G475" s="271" t="str">
        <f t="shared" si="30"/>
        <v/>
      </c>
      <c r="H475" s="296" t="str">
        <f t="shared" si="31"/>
        <v>否</v>
      </c>
      <c r="I475" s="301" t="str">
        <f t="shared" si="32"/>
        <v>否</v>
      </c>
    </row>
    <row r="476" ht="36" hidden="1" customHeight="1" spans="1:9">
      <c r="A476" s="297">
        <v>2060503</v>
      </c>
      <c r="B476" s="298" t="s">
        <v>404</v>
      </c>
      <c r="C476" s="299"/>
      <c r="D476" s="299"/>
      <c r="E476" s="299"/>
      <c r="F476" s="271" t="str">
        <f t="shared" si="29"/>
        <v/>
      </c>
      <c r="G476" s="271" t="str">
        <f t="shared" si="30"/>
        <v/>
      </c>
      <c r="H476" s="296" t="str">
        <f t="shared" si="31"/>
        <v>否</v>
      </c>
      <c r="I476" s="301" t="str">
        <f t="shared" si="32"/>
        <v>否</v>
      </c>
    </row>
    <row r="477" ht="36" customHeight="1" spans="1:9">
      <c r="A477" s="297">
        <v>2060599</v>
      </c>
      <c r="B477" s="298" t="s">
        <v>405</v>
      </c>
      <c r="C477" s="303"/>
      <c r="D477" s="303"/>
      <c r="E477" s="304">
        <v>79</v>
      </c>
      <c r="F477" s="305" t="str">
        <f t="shared" si="29"/>
        <v/>
      </c>
      <c r="G477" s="305" t="str">
        <f t="shared" si="30"/>
        <v/>
      </c>
      <c r="H477" s="296" t="str">
        <f t="shared" si="31"/>
        <v>是</v>
      </c>
      <c r="I477" s="301" t="str">
        <f t="shared" si="32"/>
        <v>否</v>
      </c>
    </row>
    <row r="478" ht="36" customHeight="1" spans="1:9">
      <c r="A478" s="292">
        <v>20606</v>
      </c>
      <c r="B478" s="293" t="s">
        <v>406</v>
      </c>
      <c r="C478" s="306">
        <f>SUM(C479:C482)</f>
        <v>6</v>
      </c>
      <c r="D478" s="306">
        <f>SUM(D479:D482)</f>
        <v>0</v>
      </c>
      <c r="E478" s="306">
        <f>SUM(E479:E482)</f>
        <v>0</v>
      </c>
      <c r="F478" s="179">
        <f t="shared" si="29"/>
        <v>0</v>
      </c>
      <c r="G478" s="179" t="str">
        <f t="shared" si="30"/>
        <v/>
      </c>
      <c r="H478" s="296" t="str">
        <f t="shared" si="31"/>
        <v>是</v>
      </c>
      <c r="I478" s="301" t="str">
        <f t="shared" si="32"/>
        <v>是</v>
      </c>
    </row>
    <row r="479" ht="36" hidden="1" customHeight="1" spans="1:9">
      <c r="A479" s="297">
        <v>2060601</v>
      </c>
      <c r="B479" s="298" t="s">
        <v>407</v>
      </c>
      <c r="C479" s="299"/>
      <c r="D479" s="299"/>
      <c r="E479" s="299"/>
      <c r="F479" s="271" t="str">
        <f t="shared" si="29"/>
        <v/>
      </c>
      <c r="G479" s="271" t="str">
        <f t="shared" si="30"/>
        <v/>
      </c>
      <c r="H479" s="296" t="str">
        <f t="shared" si="31"/>
        <v>否</v>
      </c>
      <c r="I479" s="301" t="str">
        <f t="shared" si="32"/>
        <v>否</v>
      </c>
    </row>
    <row r="480" customFormat="1" ht="36" hidden="1" customHeight="1" spans="1:9">
      <c r="A480" s="297">
        <v>2060602</v>
      </c>
      <c r="B480" s="302" t="s">
        <v>408</v>
      </c>
      <c r="C480" s="299"/>
      <c r="D480" s="299"/>
      <c r="E480" s="299"/>
      <c r="F480" s="271" t="str">
        <f t="shared" si="29"/>
        <v/>
      </c>
      <c r="G480" s="271" t="str">
        <f t="shared" si="30"/>
        <v/>
      </c>
      <c r="H480" s="296" t="str">
        <f t="shared" si="31"/>
        <v>否</v>
      </c>
      <c r="I480" s="301" t="str">
        <f t="shared" si="32"/>
        <v>否</v>
      </c>
    </row>
    <row r="481" ht="36" hidden="1" customHeight="1" spans="1:9">
      <c r="A481" s="297">
        <v>2060603</v>
      </c>
      <c r="B481" s="298" t="s">
        <v>409</v>
      </c>
      <c r="C481" s="299"/>
      <c r="D481" s="299"/>
      <c r="E481" s="299"/>
      <c r="F481" s="271" t="str">
        <f t="shared" si="29"/>
        <v/>
      </c>
      <c r="G481" s="271" t="str">
        <f t="shared" si="30"/>
        <v/>
      </c>
      <c r="H481" s="296" t="str">
        <f t="shared" si="31"/>
        <v>否</v>
      </c>
      <c r="I481" s="301" t="str">
        <f t="shared" si="32"/>
        <v>否</v>
      </c>
    </row>
    <row r="482" ht="36" customHeight="1" spans="1:9">
      <c r="A482" s="297">
        <v>2060699</v>
      </c>
      <c r="B482" s="298" t="s">
        <v>410</v>
      </c>
      <c r="C482" s="303">
        <v>6</v>
      </c>
      <c r="D482" s="303"/>
      <c r="E482" s="304"/>
      <c r="F482" s="305">
        <f t="shared" si="29"/>
        <v>0</v>
      </c>
      <c r="G482" s="305" t="str">
        <f t="shared" si="30"/>
        <v/>
      </c>
      <c r="H482" s="296" t="str">
        <f t="shared" si="31"/>
        <v>是</v>
      </c>
      <c r="I482" s="301" t="str">
        <f t="shared" si="32"/>
        <v>否</v>
      </c>
    </row>
    <row r="483" ht="36" customHeight="1" spans="1:9">
      <c r="A483" s="292">
        <v>20607</v>
      </c>
      <c r="B483" s="293" t="s">
        <v>411</v>
      </c>
      <c r="C483" s="306">
        <f>SUM(C484:C489)</f>
        <v>921</v>
      </c>
      <c r="D483" s="306">
        <f>SUM(D484:D489)</f>
        <v>1053</v>
      </c>
      <c r="E483" s="306">
        <f>SUM(E484:E489)</f>
        <v>882</v>
      </c>
      <c r="F483" s="179">
        <f t="shared" si="29"/>
        <v>0.957654723127036</v>
      </c>
      <c r="G483" s="179">
        <f t="shared" si="30"/>
        <v>0.837606837606838</v>
      </c>
      <c r="H483" s="296" t="str">
        <f t="shared" si="31"/>
        <v>是</v>
      </c>
      <c r="I483" s="301" t="str">
        <f t="shared" si="32"/>
        <v>是</v>
      </c>
    </row>
    <row r="484" ht="36" customHeight="1" spans="1:9">
      <c r="A484" s="297">
        <v>2060701</v>
      </c>
      <c r="B484" s="298" t="s">
        <v>384</v>
      </c>
      <c r="C484" s="299">
        <v>219</v>
      </c>
      <c r="D484" s="299">
        <v>263</v>
      </c>
      <c r="E484" s="300">
        <v>319</v>
      </c>
      <c r="F484" s="271">
        <f t="shared" si="29"/>
        <v>1.45662100456621</v>
      </c>
      <c r="G484" s="271">
        <f t="shared" si="30"/>
        <v>1.21292775665399</v>
      </c>
      <c r="H484" s="296" t="str">
        <f t="shared" si="31"/>
        <v>是</v>
      </c>
      <c r="I484" s="301" t="str">
        <f t="shared" si="32"/>
        <v>否</v>
      </c>
    </row>
    <row r="485" ht="36" customHeight="1" spans="1:9">
      <c r="A485" s="297">
        <v>2060702</v>
      </c>
      <c r="B485" s="298" t="s">
        <v>412</v>
      </c>
      <c r="C485" s="299">
        <v>248</v>
      </c>
      <c r="D485" s="299">
        <v>290</v>
      </c>
      <c r="E485" s="300">
        <v>476</v>
      </c>
      <c r="F485" s="271">
        <f t="shared" si="29"/>
        <v>1.91935483870968</v>
      </c>
      <c r="G485" s="271">
        <f t="shared" si="30"/>
        <v>1.64137931034483</v>
      </c>
      <c r="H485" s="296" t="str">
        <f t="shared" si="31"/>
        <v>是</v>
      </c>
      <c r="I485" s="301" t="str">
        <f t="shared" si="32"/>
        <v>否</v>
      </c>
    </row>
    <row r="486" ht="36" hidden="1" customHeight="1" spans="1:9">
      <c r="A486" s="297">
        <v>2060703</v>
      </c>
      <c r="B486" s="298" t="s">
        <v>413</v>
      </c>
      <c r="C486" s="299"/>
      <c r="D486" s="299">
        <v>0</v>
      </c>
      <c r="E486" s="299">
        <v>0</v>
      </c>
      <c r="F486" s="271" t="str">
        <f t="shared" si="29"/>
        <v/>
      </c>
      <c r="G486" s="271" t="str">
        <f t="shared" si="30"/>
        <v/>
      </c>
      <c r="H486" s="296" t="str">
        <f t="shared" si="31"/>
        <v>否</v>
      </c>
      <c r="I486" s="301" t="str">
        <f t="shared" si="32"/>
        <v>否</v>
      </c>
    </row>
    <row r="487" ht="36" hidden="1" customHeight="1" spans="1:9">
      <c r="A487" s="297">
        <v>2060704</v>
      </c>
      <c r="B487" s="298" t="s">
        <v>414</v>
      </c>
      <c r="C487" s="299"/>
      <c r="D487" s="299">
        <v>0</v>
      </c>
      <c r="E487" s="299">
        <v>0</v>
      </c>
      <c r="F487" s="271" t="str">
        <f t="shared" si="29"/>
        <v/>
      </c>
      <c r="G487" s="271" t="str">
        <f t="shared" si="30"/>
        <v/>
      </c>
      <c r="H487" s="296" t="str">
        <f t="shared" si="31"/>
        <v>否</v>
      </c>
      <c r="I487" s="301" t="str">
        <f t="shared" si="32"/>
        <v>否</v>
      </c>
    </row>
    <row r="488" ht="36" customHeight="1" spans="1:9">
      <c r="A488" s="297">
        <v>2060705</v>
      </c>
      <c r="B488" s="298" t="s">
        <v>415</v>
      </c>
      <c r="C488" s="299">
        <v>300</v>
      </c>
      <c r="D488" s="299">
        <v>350</v>
      </c>
      <c r="E488" s="300">
        <v>10</v>
      </c>
      <c r="F488" s="271">
        <f t="shared" si="29"/>
        <v>0.0333333333333333</v>
      </c>
      <c r="G488" s="271">
        <f t="shared" si="30"/>
        <v>0.0285714285714286</v>
      </c>
      <c r="H488" s="296" t="str">
        <f t="shared" si="31"/>
        <v>是</v>
      </c>
      <c r="I488" s="301" t="str">
        <f t="shared" si="32"/>
        <v>否</v>
      </c>
    </row>
    <row r="489" ht="36" customHeight="1" spans="1:9">
      <c r="A489" s="297">
        <v>2060799</v>
      </c>
      <c r="B489" s="298" t="s">
        <v>416</v>
      </c>
      <c r="C489" s="303">
        <v>154</v>
      </c>
      <c r="D489" s="303">
        <v>150</v>
      </c>
      <c r="E489" s="304">
        <v>77</v>
      </c>
      <c r="F489" s="305">
        <f t="shared" si="29"/>
        <v>0.5</v>
      </c>
      <c r="G489" s="305">
        <f t="shared" si="30"/>
        <v>0.513333333333333</v>
      </c>
      <c r="H489" s="296" t="str">
        <f t="shared" si="31"/>
        <v>是</v>
      </c>
      <c r="I489" s="301" t="str">
        <f t="shared" si="32"/>
        <v>否</v>
      </c>
    </row>
    <row r="490" ht="36" hidden="1" customHeight="1" spans="1:9">
      <c r="A490" s="292">
        <v>20608</v>
      </c>
      <c r="B490" s="293" t="s">
        <v>417</v>
      </c>
      <c r="C490" s="306">
        <f>SUM(C491:C493)</f>
        <v>0</v>
      </c>
      <c r="D490" s="306">
        <f>SUM(D491:D493)</f>
        <v>0</v>
      </c>
      <c r="E490" s="306">
        <f>SUM(E491:E493)</f>
        <v>0</v>
      </c>
      <c r="F490" s="179" t="str">
        <f t="shared" si="29"/>
        <v/>
      </c>
      <c r="G490" s="179" t="str">
        <f t="shared" si="30"/>
        <v/>
      </c>
      <c r="H490" s="296" t="str">
        <f t="shared" si="31"/>
        <v>否</v>
      </c>
      <c r="I490" s="301" t="str">
        <f t="shared" si="32"/>
        <v>是</v>
      </c>
    </row>
    <row r="491" ht="36" hidden="1" customHeight="1" spans="1:9">
      <c r="A491" s="297">
        <v>2060801</v>
      </c>
      <c r="B491" s="298" t="s">
        <v>418</v>
      </c>
      <c r="C491" s="299"/>
      <c r="D491" s="299"/>
      <c r="E491" s="299"/>
      <c r="F491" s="271" t="str">
        <f t="shared" si="29"/>
        <v/>
      </c>
      <c r="G491" s="271" t="str">
        <f t="shared" si="30"/>
        <v/>
      </c>
      <c r="H491" s="296" t="str">
        <f t="shared" si="31"/>
        <v>否</v>
      </c>
      <c r="I491" s="301" t="str">
        <f t="shared" si="32"/>
        <v>否</v>
      </c>
    </row>
    <row r="492" ht="36" hidden="1" customHeight="1" spans="1:9">
      <c r="A492" s="297">
        <v>2060802</v>
      </c>
      <c r="B492" s="298" t="s">
        <v>419</v>
      </c>
      <c r="C492" s="299"/>
      <c r="D492" s="299"/>
      <c r="E492" s="299"/>
      <c r="F492" s="271" t="str">
        <f t="shared" si="29"/>
        <v/>
      </c>
      <c r="G492" s="271" t="str">
        <f t="shared" si="30"/>
        <v/>
      </c>
      <c r="H492" s="296" t="str">
        <f t="shared" si="31"/>
        <v>否</v>
      </c>
      <c r="I492" s="301" t="str">
        <f t="shared" si="32"/>
        <v>否</v>
      </c>
    </row>
    <row r="493" ht="36" hidden="1" customHeight="1" spans="1:9">
      <c r="A493" s="297">
        <v>2060899</v>
      </c>
      <c r="B493" s="298" t="s">
        <v>420</v>
      </c>
      <c r="C493" s="303"/>
      <c r="D493" s="303"/>
      <c r="E493" s="303"/>
      <c r="F493" s="305" t="str">
        <f t="shared" si="29"/>
        <v/>
      </c>
      <c r="G493" s="305" t="str">
        <f t="shared" si="30"/>
        <v/>
      </c>
      <c r="H493" s="296" t="str">
        <f t="shared" si="31"/>
        <v>否</v>
      </c>
      <c r="I493" s="301" t="str">
        <f t="shared" si="32"/>
        <v>否</v>
      </c>
    </row>
    <row r="494" ht="36" customHeight="1" spans="1:9">
      <c r="A494" s="292">
        <v>20609</v>
      </c>
      <c r="B494" s="293" t="s">
        <v>421</v>
      </c>
      <c r="C494" s="306">
        <f>SUM(C495:C496)</f>
        <v>50</v>
      </c>
      <c r="D494" s="306">
        <f>SUM(D495:D496)</f>
        <v>50</v>
      </c>
      <c r="E494" s="306">
        <f>SUM(E495:E496)</f>
        <v>50</v>
      </c>
      <c r="F494" s="179">
        <f t="shared" si="29"/>
        <v>1</v>
      </c>
      <c r="G494" s="179">
        <f t="shared" si="30"/>
        <v>1</v>
      </c>
      <c r="H494" s="296" t="str">
        <f t="shared" si="31"/>
        <v>是</v>
      </c>
      <c r="I494" s="301" t="str">
        <f t="shared" si="32"/>
        <v>是</v>
      </c>
    </row>
    <row r="495" customFormat="1" ht="36" customHeight="1" spans="1:9">
      <c r="A495" s="297">
        <v>2060901</v>
      </c>
      <c r="B495" s="302" t="s">
        <v>422</v>
      </c>
      <c r="C495" s="299">
        <v>50</v>
      </c>
      <c r="D495" s="299">
        <v>50</v>
      </c>
      <c r="E495" s="300">
        <v>50</v>
      </c>
      <c r="F495" s="271">
        <f t="shared" si="29"/>
        <v>1</v>
      </c>
      <c r="G495" s="271">
        <f t="shared" si="30"/>
        <v>1</v>
      </c>
      <c r="H495" s="296" t="str">
        <f t="shared" si="31"/>
        <v>是</v>
      </c>
      <c r="I495" s="301" t="str">
        <f t="shared" si="32"/>
        <v>否</v>
      </c>
    </row>
    <row r="496" ht="36" hidden="1" customHeight="1" spans="1:9">
      <c r="A496" s="297">
        <v>2060902</v>
      </c>
      <c r="B496" s="298" t="s">
        <v>423</v>
      </c>
      <c r="C496" s="303"/>
      <c r="D496" s="303"/>
      <c r="E496" s="303"/>
      <c r="F496" s="305" t="str">
        <f t="shared" si="29"/>
        <v/>
      </c>
      <c r="G496" s="305" t="str">
        <f t="shared" si="30"/>
        <v/>
      </c>
      <c r="H496" s="296" t="str">
        <f t="shared" si="31"/>
        <v>否</v>
      </c>
      <c r="I496" s="301" t="str">
        <f t="shared" si="32"/>
        <v>否</v>
      </c>
    </row>
    <row r="497" ht="36" customHeight="1" spans="1:9">
      <c r="A497" s="292">
        <v>20699</v>
      </c>
      <c r="B497" s="293" t="s">
        <v>424</v>
      </c>
      <c r="C497" s="306">
        <f>SUM(C498:C501)</f>
        <v>347</v>
      </c>
      <c r="D497" s="306">
        <f>SUM(D498:D501)</f>
        <v>320</v>
      </c>
      <c r="E497" s="306">
        <f>SUM(E498:E501)</f>
        <v>347</v>
      </c>
      <c r="F497" s="179">
        <f t="shared" si="29"/>
        <v>1</v>
      </c>
      <c r="G497" s="179">
        <f t="shared" si="30"/>
        <v>1.084375</v>
      </c>
      <c r="H497" s="296" t="str">
        <f t="shared" si="31"/>
        <v>是</v>
      </c>
      <c r="I497" s="301" t="str">
        <f t="shared" si="32"/>
        <v>是</v>
      </c>
    </row>
    <row r="498" customFormat="1" ht="36" customHeight="1" spans="1:9">
      <c r="A498" s="297">
        <v>2069901</v>
      </c>
      <c r="B498" s="302" t="s">
        <v>425</v>
      </c>
      <c r="C498" s="299">
        <v>119</v>
      </c>
      <c r="D498" s="299">
        <v>120</v>
      </c>
      <c r="E498" s="300">
        <v>194</v>
      </c>
      <c r="F498" s="271">
        <f t="shared" si="29"/>
        <v>1.63025210084034</v>
      </c>
      <c r="G498" s="271">
        <f t="shared" si="30"/>
        <v>1.61666666666667</v>
      </c>
      <c r="H498" s="296" t="str">
        <f t="shared" si="31"/>
        <v>是</v>
      </c>
      <c r="I498" s="301" t="str">
        <f t="shared" si="32"/>
        <v>否</v>
      </c>
    </row>
    <row r="499" ht="36" hidden="1" customHeight="1" spans="1:9">
      <c r="A499" s="297">
        <v>2069902</v>
      </c>
      <c r="B499" s="298" t="s">
        <v>426</v>
      </c>
      <c r="C499" s="299"/>
      <c r="D499" s="299">
        <v>0</v>
      </c>
      <c r="E499" s="299"/>
      <c r="F499" s="271" t="str">
        <f t="shared" si="29"/>
        <v/>
      </c>
      <c r="G499" s="271" t="str">
        <f t="shared" si="30"/>
        <v/>
      </c>
      <c r="H499" s="296" t="str">
        <f t="shared" si="31"/>
        <v>否</v>
      </c>
      <c r="I499" s="301" t="str">
        <f t="shared" si="32"/>
        <v>否</v>
      </c>
    </row>
    <row r="500" ht="36" hidden="1" customHeight="1" spans="1:9">
      <c r="A500" s="297">
        <v>2069903</v>
      </c>
      <c r="B500" s="298" t="s">
        <v>427</v>
      </c>
      <c r="C500" s="299"/>
      <c r="D500" s="299">
        <v>0</v>
      </c>
      <c r="E500" s="299"/>
      <c r="F500" s="271" t="str">
        <f t="shared" si="29"/>
        <v/>
      </c>
      <c r="G500" s="271" t="str">
        <f t="shared" si="30"/>
        <v/>
      </c>
      <c r="H500" s="296" t="str">
        <f t="shared" si="31"/>
        <v>否</v>
      </c>
      <c r="I500" s="301" t="str">
        <f t="shared" si="32"/>
        <v>否</v>
      </c>
    </row>
    <row r="501" ht="36" customHeight="1" spans="1:9">
      <c r="A501" s="297">
        <v>2069999</v>
      </c>
      <c r="B501" s="298" t="s">
        <v>428</v>
      </c>
      <c r="C501" s="303">
        <v>228</v>
      </c>
      <c r="D501" s="303">
        <v>200</v>
      </c>
      <c r="E501" s="304">
        <v>153</v>
      </c>
      <c r="F501" s="305">
        <f t="shared" si="29"/>
        <v>0.671052631578947</v>
      </c>
      <c r="G501" s="305">
        <f t="shared" si="30"/>
        <v>0.765</v>
      </c>
      <c r="H501" s="296" t="str">
        <f t="shared" si="31"/>
        <v>是</v>
      </c>
      <c r="I501" s="301" t="str">
        <f t="shared" si="32"/>
        <v>否</v>
      </c>
    </row>
    <row r="502" ht="36" customHeight="1" spans="1:10">
      <c r="A502" s="292">
        <v>207</v>
      </c>
      <c r="B502" s="293" t="s">
        <v>63</v>
      </c>
      <c r="C502" s="294">
        <f>SUM(C503,C517,C525,C536,C547)</f>
        <v>11259</v>
      </c>
      <c r="D502" s="294">
        <f>SUM(D503,D517,D525,D536,D547)</f>
        <v>12188</v>
      </c>
      <c r="E502" s="294">
        <f>SUM(E503,E517,E525,E536,E547)</f>
        <v>8545</v>
      </c>
      <c r="F502" s="295">
        <f t="shared" si="29"/>
        <v>0.758948396838085</v>
      </c>
      <c r="G502" s="295">
        <f t="shared" si="30"/>
        <v>0.701099442074171</v>
      </c>
      <c r="H502" s="296" t="str">
        <f t="shared" si="31"/>
        <v>是</v>
      </c>
      <c r="I502" s="301" t="str">
        <f t="shared" si="32"/>
        <v>是</v>
      </c>
      <c r="J502" s="286">
        <v>1</v>
      </c>
    </row>
    <row r="503" ht="36" customHeight="1" spans="1:9">
      <c r="A503" s="292">
        <v>20701</v>
      </c>
      <c r="B503" s="293" t="s">
        <v>429</v>
      </c>
      <c r="C503" s="306">
        <f>SUM(C504:C516)</f>
        <v>4736</v>
      </c>
      <c r="D503" s="306">
        <f>SUM(D504:D516)</f>
        <v>5219</v>
      </c>
      <c r="E503" s="306">
        <f>SUM(E504:E516)</f>
        <v>3704</v>
      </c>
      <c r="F503" s="179">
        <f t="shared" si="29"/>
        <v>0.782094594594595</v>
      </c>
      <c r="G503" s="179">
        <f t="shared" si="30"/>
        <v>0.709714504694386</v>
      </c>
      <c r="H503" s="296" t="str">
        <f t="shared" si="31"/>
        <v>是</v>
      </c>
      <c r="I503" s="301" t="str">
        <f t="shared" si="32"/>
        <v>是</v>
      </c>
    </row>
    <row r="504" ht="36" customHeight="1" spans="1:9">
      <c r="A504" s="297">
        <v>2070101</v>
      </c>
      <c r="B504" s="298" t="s">
        <v>95</v>
      </c>
      <c r="C504" s="299">
        <v>1103</v>
      </c>
      <c r="D504" s="299">
        <v>1324</v>
      </c>
      <c r="E504" s="300">
        <v>1408</v>
      </c>
      <c r="F504" s="271">
        <f t="shared" si="29"/>
        <v>1.27651858567543</v>
      </c>
      <c r="G504" s="271">
        <f t="shared" si="30"/>
        <v>1.06344410876133</v>
      </c>
      <c r="H504" s="296" t="str">
        <f t="shared" si="31"/>
        <v>是</v>
      </c>
      <c r="I504" s="301" t="str">
        <f t="shared" si="32"/>
        <v>否</v>
      </c>
    </row>
    <row r="505" ht="36" hidden="1" customHeight="1" spans="1:9">
      <c r="A505" s="297">
        <v>2070102</v>
      </c>
      <c r="B505" s="298" t="s">
        <v>96</v>
      </c>
      <c r="C505" s="299">
        <v>0</v>
      </c>
      <c r="D505" s="299">
        <v>0</v>
      </c>
      <c r="E505" s="299"/>
      <c r="F505" s="271" t="str">
        <f t="shared" si="29"/>
        <v/>
      </c>
      <c r="G505" s="271" t="str">
        <f t="shared" si="30"/>
        <v/>
      </c>
      <c r="H505" s="296" t="str">
        <f t="shared" si="31"/>
        <v>否</v>
      </c>
      <c r="I505" s="301" t="str">
        <f t="shared" si="32"/>
        <v>否</v>
      </c>
    </row>
    <row r="506" ht="36" hidden="1" customHeight="1" spans="1:9">
      <c r="A506" s="297">
        <v>2070103</v>
      </c>
      <c r="B506" s="298" t="s">
        <v>97</v>
      </c>
      <c r="C506" s="299">
        <v>0</v>
      </c>
      <c r="D506" s="299">
        <v>0</v>
      </c>
      <c r="E506" s="299"/>
      <c r="F506" s="271" t="str">
        <f t="shared" si="29"/>
        <v/>
      </c>
      <c r="G506" s="271" t="str">
        <f t="shared" si="30"/>
        <v/>
      </c>
      <c r="H506" s="296" t="str">
        <f t="shared" si="31"/>
        <v>否</v>
      </c>
      <c r="I506" s="301" t="str">
        <f t="shared" si="32"/>
        <v>否</v>
      </c>
    </row>
    <row r="507" ht="36" customHeight="1" spans="1:9">
      <c r="A507" s="297">
        <v>2070104</v>
      </c>
      <c r="B507" s="298" t="s">
        <v>430</v>
      </c>
      <c r="C507" s="299">
        <v>308</v>
      </c>
      <c r="D507" s="299">
        <v>350</v>
      </c>
      <c r="E507" s="300">
        <v>319</v>
      </c>
      <c r="F507" s="271">
        <f t="shared" si="29"/>
        <v>1.03571428571429</v>
      </c>
      <c r="G507" s="271">
        <f t="shared" si="30"/>
        <v>0.911428571428571</v>
      </c>
      <c r="H507" s="296" t="str">
        <f t="shared" si="31"/>
        <v>是</v>
      </c>
      <c r="I507" s="301" t="str">
        <f t="shared" si="32"/>
        <v>否</v>
      </c>
    </row>
    <row r="508" ht="36" customHeight="1" spans="1:9">
      <c r="A508" s="297">
        <v>2070105</v>
      </c>
      <c r="B508" s="298" t="s">
        <v>431</v>
      </c>
      <c r="C508" s="299">
        <v>1000</v>
      </c>
      <c r="D508" s="299">
        <v>1200</v>
      </c>
      <c r="E508" s="300"/>
      <c r="F508" s="271">
        <f t="shared" si="29"/>
        <v>0</v>
      </c>
      <c r="G508" s="271">
        <f t="shared" si="30"/>
        <v>0</v>
      </c>
      <c r="H508" s="296" t="str">
        <f t="shared" si="31"/>
        <v>是</v>
      </c>
      <c r="I508" s="301" t="str">
        <f t="shared" si="32"/>
        <v>否</v>
      </c>
    </row>
    <row r="509" ht="36" hidden="1" customHeight="1" spans="1:9">
      <c r="A509" s="297">
        <v>2070106</v>
      </c>
      <c r="B509" s="298" t="s">
        <v>432</v>
      </c>
      <c r="C509" s="299">
        <v>0</v>
      </c>
      <c r="D509" s="299">
        <v>0</v>
      </c>
      <c r="E509" s="299"/>
      <c r="F509" s="271" t="str">
        <f t="shared" si="29"/>
        <v/>
      </c>
      <c r="G509" s="271" t="str">
        <f t="shared" si="30"/>
        <v/>
      </c>
      <c r="H509" s="296" t="str">
        <f t="shared" si="31"/>
        <v>否</v>
      </c>
      <c r="I509" s="301" t="str">
        <f t="shared" si="32"/>
        <v>否</v>
      </c>
    </row>
    <row r="510" ht="36" customHeight="1" spans="1:9">
      <c r="A510" s="297">
        <v>2070107</v>
      </c>
      <c r="B510" s="298" t="s">
        <v>433</v>
      </c>
      <c r="C510" s="299">
        <v>10</v>
      </c>
      <c r="D510" s="299">
        <v>10</v>
      </c>
      <c r="E510" s="300"/>
      <c r="F510" s="271">
        <f t="shared" si="29"/>
        <v>0</v>
      </c>
      <c r="G510" s="271">
        <f t="shared" si="30"/>
        <v>0</v>
      </c>
      <c r="H510" s="296" t="str">
        <f t="shared" si="31"/>
        <v>是</v>
      </c>
      <c r="I510" s="301" t="str">
        <f t="shared" si="32"/>
        <v>否</v>
      </c>
    </row>
    <row r="511" ht="36" hidden="1" customHeight="1" spans="1:9">
      <c r="A511" s="297">
        <v>2070108</v>
      </c>
      <c r="B511" s="298" t="s">
        <v>434</v>
      </c>
      <c r="C511" s="299">
        <v>0</v>
      </c>
      <c r="D511" s="299">
        <v>0</v>
      </c>
      <c r="E511" s="299"/>
      <c r="F511" s="271" t="str">
        <f t="shared" si="29"/>
        <v/>
      </c>
      <c r="G511" s="271" t="str">
        <f t="shared" si="30"/>
        <v/>
      </c>
      <c r="H511" s="296" t="str">
        <f t="shared" si="31"/>
        <v>否</v>
      </c>
      <c r="I511" s="301" t="str">
        <f t="shared" si="32"/>
        <v>否</v>
      </c>
    </row>
    <row r="512" ht="36" customHeight="1" spans="1:9">
      <c r="A512" s="297">
        <v>2070109</v>
      </c>
      <c r="B512" s="298" t="s">
        <v>435</v>
      </c>
      <c r="C512" s="299">
        <v>628</v>
      </c>
      <c r="D512" s="299">
        <v>700</v>
      </c>
      <c r="E512" s="300">
        <v>614</v>
      </c>
      <c r="F512" s="271">
        <f t="shared" si="29"/>
        <v>0.977707006369427</v>
      </c>
      <c r="G512" s="271">
        <f t="shared" si="30"/>
        <v>0.877142857142857</v>
      </c>
      <c r="H512" s="296" t="str">
        <f t="shared" si="31"/>
        <v>是</v>
      </c>
      <c r="I512" s="301" t="str">
        <f t="shared" si="32"/>
        <v>否</v>
      </c>
    </row>
    <row r="513" ht="36" hidden="1" customHeight="1" spans="1:9">
      <c r="A513" s="297">
        <v>2070110</v>
      </c>
      <c r="B513" s="298" t="s">
        <v>436</v>
      </c>
      <c r="C513" s="299">
        <v>0</v>
      </c>
      <c r="D513" s="299">
        <v>0</v>
      </c>
      <c r="E513" s="299"/>
      <c r="F513" s="271" t="str">
        <f t="shared" si="29"/>
        <v/>
      </c>
      <c r="G513" s="271" t="str">
        <f t="shared" si="30"/>
        <v/>
      </c>
      <c r="H513" s="296" t="str">
        <f t="shared" si="31"/>
        <v>否</v>
      </c>
      <c r="I513" s="301" t="str">
        <f t="shared" si="32"/>
        <v>否</v>
      </c>
    </row>
    <row r="514" ht="36" customHeight="1" spans="1:9">
      <c r="A514" s="297">
        <v>2070111</v>
      </c>
      <c r="B514" s="298" t="s">
        <v>437</v>
      </c>
      <c r="C514" s="299">
        <v>18</v>
      </c>
      <c r="D514" s="299">
        <v>20</v>
      </c>
      <c r="E514" s="300">
        <v>19</v>
      </c>
      <c r="F514" s="271">
        <f t="shared" si="29"/>
        <v>1.05555555555556</v>
      </c>
      <c r="G514" s="271">
        <f t="shared" si="30"/>
        <v>0.95</v>
      </c>
      <c r="H514" s="296" t="str">
        <f t="shared" si="31"/>
        <v>是</v>
      </c>
      <c r="I514" s="301" t="str">
        <f t="shared" si="32"/>
        <v>否</v>
      </c>
    </row>
    <row r="515" ht="36" customHeight="1" spans="1:9">
      <c r="A515" s="297">
        <v>2070112</v>
      </c>
      <c r="B515" s="298" t="s">
        <v>438</v>
      </c>
      <c r="C515" s="299">
        <v>13</v>
      </c>
      <c r="D515" s="299">
        <v>15</v>
      </c>
      <c r="E515" s="300">
        <v>5</v>
      </c>
      <c r="F515" s="271">
        <f t="shared" si="29"/>
        <v>0.384615384615385</v>
      </c>
      <c r="G515" s="271">
        <f t="shared" si="30"/>
        <v>0.333333333333333</v>
      </c>
      <c r="H515" s="296" t="str">
        <f t="shared" si="31"/>
        <v>是</v>
      </c>
      <c r="I515" s="301" t="str">
        <f t="shared" si="32"/>
        <v>否</v>
      </c>
    </row>
    <row r="516" ht="36" customHeight="1" spans="1:9">
      <c r="A516" s="297">
        <v>2070199</v>
      </c>
      <c r="B516" s="298" t="s">
        <v>439</v>
      </c>
      <c r="C516" s="303">
        <v>1656</v>
      </c>
      <c r="D516" s="303">
        <v>1600</v>
      </c>
      <c r="E516" s="304">
        <v>1339</v>
      </c>
      <c r="F516" s="305">
        <f t="shared" si="29"/>
        <v>0.808574879227053</v>
      </c>
      <c r="G516" s="305">
        <f t="shared" si="30"/>
        <v>0.836875</v>
      </c>
      <c r="H516" s="296" t="str">
        <f t="shared" si="31"/>
        <v>是</v>
      </c>
      <c r="I516" s="301" t="str">
        <f t="shared" si="32"/>
        <v>否</v>
      </c>
    </row>
    <row r="517" ht="36" customHeight="1" spans="1:9">
      <c r="A517" s="292">
        <v>20702</v>
      </c>
      <c r="B517" s="293" t="s">
        <v>440</v>
      </c>
      <c r="C517" s="306">
        <f>SUM(C518:C524)</f>
        <v>1551</v>
      </c>
      <c r="D517" s="306">
        <f>SUM(D518:D524)</f>
        <v>1755</v>
      </c>
      <c r="E517" s="306">
        <f>SUM(E518:E524)</f>
        <v>473</v>
      </c>
      <c r="F517" s="179">
        <f t="shared" ref="F517:F580" si="33">IF(C517&lt;&gt;0,E517/C517,"")</f>
        <v>0.304964539007092</v>
      </c>
      <c r="G517" s="179">
        <f t="shared" ref="G517:G580" si="34">IF(D517&lt;&gt;0,E517/D517,"")</f>
        <v>0.26951566951567</v>
      </c>
      <c r="H517" s="296" t="str">
        <f t="shared" ref="H517:H580" si="35">IF(B517&lt;&gt;"",IF(SUM(C517:E517,J517)&lt;&gt;0,"是","否"),"是")</f>
        <v>是</v>
      </c>
      <c r="I517" s="301" t="str">
        <f t="shared" ref="I517:I580" si="36">IF(LEN(A517)&lt;=5,"是","否")</f>
        <v>是</v>
      </c>
    </row>
    <row r="518" ht="36" customHeight="1" spans="1:9">
      <c r="A518" s="297">
        <v>2070201</v>
      </c>
      <c r="B518" s="298" t="s">
        <v>95</v>
      </c>
      <c r="C518" s="299">
        <v>150</v>
      </c>
      <c r="D518" s="299">
        <v>180</v>
      </c>
      <c r="E518" s="300">
        <v>178</v>
      </c>
      <c r="F518" s="271">
        <f t="shared" si="33"/>
        <v>1.18666666666667</v>
      </c>
      <c r="G518" s="271">
        <f t="shared" si="34"/>
        <v>0.988888888888889</v>
      </c>
      <c r="H518" s="296" t="str">
        <f t="shared" si="35"/>
        <v>是</v>
      </c>
      <c r="I518" s="301" t="str">
        <f t="shared" si="36"/>
        <v>否</v>
      </c>
    </row>
    <row r="519" customFormat="1" ht="36" hidden="1" customHeight="1" spans="1:9">
      <c r="A519" s="297">
        <v>2070202</v>
      </c>
      <c r="B519" s="302" t="s">
        <v>96</v>
      </c>
      <c r="C519" s="299">
        <v>0</v>
      </c>
      <c r="D519" s="299">
        <v>0</v>
      </c>
      <c r="E519" s="299">
        <v>0</v>
      </c>
      <c r="F519" s="271" t="str">
        <f t="shared" si="33"/>
        <v/>
      </c>
      <c r="G519" s="271" t="str">
        <f t="shared" si="34"/>
        <v/>
      </c>
      <c r="H519" s="296" t="str">
        <f t="shared" si="35"/>
        <v>否</v>
      </c>
      <c r="I519" s="301" t="str">
        <f t="shared" si="36"/>
        <v>否</v>
      </c>
    </row>
    <row r="520" ht="36" hidden="1" customHeight="1" spans="1:9">
      <c r="A520" s="297">
        <v>2070203</v>
      </c>
      <c r="B520" s="298" t="s">
        <v>97</v>
      </c>
      <c r="C520" s="299">
        <v>0</v>
      </c>
      <c r="D520" s="299">
        <v>0</v>
      </c>
      <c r="E520" s="299">
        <v>0</v>
      </c>
      <c r="F520" s="271" t="str">
        <f t="shared" si="33"/>
        <v/>
      </c>
      <c r="G520" s="271" t="str">
        <f t="shared" si="34"/>
        <v/>
      </c>
      <c r="H520" s="296" t="str">
        <f t="shared" si="35"/>
        <v>否</v>
      </c>
      <c r="I520" s="301" t="str">
        <f t="shared" si="36"/>
        <v>否</v>
      </c>
    </row>
    <row r="521" ht="36" customHeight="1" spans="1:9">
      <c r="A521" s="297">
        <v>2070204</v>
      </c>
      <c r="B521" s="298" t="s">
        <v>441</v>
      </c>
      <c r="C521" s="299">
        <v>25</v>
      </c>
      <c r="D521" s="299">
        <v>25</v>
      </c>
      <c r="E521" s="300">
        <v>15</v>
      </c>
      <c r="F521" s="271">
        <f t="shared" si="33"/>
        <v>0.6</v>
      </c>
      <c r="G521" s="271">
        <f t="shared" si="34"/>
        <v>0.6</v>
      </c>
      <c r="H521" s="296" t="str">
        <f t="shared" si="35"/>
        <v>是</v>
      </c>
      <c r="I521" s="301" t="str">
        <f t="shared" si="36"/>
        <v>否</v>
      </c>
    </row>
    <row r="522" ht="36" customHeight="1" spans="1:9">
      <c r="A522" s="297">
        <v>2070205</v>
      </c>
      <c r="B522" s="298" t="s">
        <v>442</v>
      </c>
      <c r="C522" s="299">
        <v>1200</v>
      </c>
      <c r="D522" s="299">
        <v>1400</v>
      </c>
      <c r="E522" s="300">
        <v>210</v>
      </c>
      <c r="F522" s="271">
        <f t="shared" si="33"/>
        <v>0.175</v>
      </c>
      <c r="G522" s="271">
        <f t="shared" si="34"/>
        <v>0.15</v>
      </c>
      <c r="H522" s="296" t="str">
        <f t="shared" si="35"/>
        <v>是</v>
      </c>
      <c r="I522" s="301" t="str">
        <f t="shared" si="36"/>
        <v>否</v>
      </c>
    </row>
    <row r="523" ht="36" hidden="1" customHeight="1" spans="1:9">
      <c r="A523" s="297">
        <v>2070206</v>
      </c>
      <c r="B523" s="298" t="s">
        <v>443</v>
      </c>
      <c r="C523" s="299">
        <v>0</v>
      </c>
      <c r="D523" s="299">
        <v>0</v>
      </c>
      <c r="E523" s="299">
        <v>0</v>
      </c>
      <c r="F523" s="271" t="str">
        <f t="shared" si="33"/>
        <v/>
      </c>
      <c r="G523" s="271" t="str">
        <f t="shared" si="34"/>
        <v/>
      </c>
      <c r="H523" s="296" t="str">
        <f t="shared" si="35"/>
        <v>否</v>
      </c>
      <c r="I523" s="301" t="str">
        <f t="shared" si="36"/>
        <v>否</v>
      </c>
    </row>
    <row r="524" ht="36" customHeight="1" spans="1:9">
      <c r="A524" s="297">
        <v>2070299</v>
      </c>
      <c r="B524" s="298" t="s">
        <v>444</v>
      </c>
      <c r="C524" s="303">
        <v>176</v>
      </c>
      <c r="D524" s="303">
        <v>150</v>
      </c>
      <c r="E524" s="304">
        <v>70</v>
      </c>
      <c r="F524" s="305">
        <f t="shared" si="33"/>
        <v>0.397727272727273</v>
      </c>
      <c r="G524" s="305">
        <f t="shared" si="34"/>
        <v>0.466666666666667</v>
      </c>
      <c r="H524" s="296" t="str">
        <f t="shared" si="35"/>
        <v>是</v>
      </c>
      <c r="I524" s="301" t="str">
        <f t="shared" si="36"/>
        <v>否</v>
      </c>
    </row>
    <row r="525" ht="36" customHeight="1" spans="1:9">
      <c r="A525" s="292">
        <v>20703</v>
      </c>
      <c r="B525" s="293" t="s">
        <v>445</v>
      </c>
      <c r="C525" s="306">
        <f>SUM(C526:C535)</f>
        <v>609</v>
      </c>
      <c r="D525" s="306">
        <f>SUM(D526:D535)</f>
        <v>1585</v>
      </c>
      <c r="E525" s="306">
        <f>SUM(E526:E535)</f>
        <v>878</v>
      </c>
      <c r="F525" s="179">
        <f t="shared" si="33"/>
        <v>1.44170771756979</v>
      </c>
      <c r="G525" s="179">
        <f t="shared" si="34"/>
        <v>0.553943217665615</v>
      </c>
      <c r="H525" s="296" t="str">
        <f t="shared" si="35"/>
        <v>是</v>
      </c>
      <c r="I525" s="301" t="str">
        <f t="shared" si="36"/>
        <v>是</v>
      </c>
    </row>
    <row r="526" ht="36" hidden="1" customHeight="1" spans="1:9">
      <c r="A526" s="297">
        <v>2070301</v>
      </c>
      <c r="B526" s="298" t="s">
        <v>95</v>
      </c>
      <c r="C526" s="299"/>
      <c r="D526" s="299">
        <v>0</v>
      </c>
      <c r="E526" s="299"/>
      <c r="F526" s="271" t="str">
        <f t="shared" si="33"/>
        <v/>
      </c>
      <c r="G526" s="271" t="str">
        <f t="shared" si="34"/>
        <v/>
      </c>
      <c r="H526" s="296" t="str">
        <f t="shared" si="35"/>
        <v>否</v>
      </c>
      <c r="I526" s="301" t="str">
        <f t="shared" si="36"/>
        <v>否</v>
      </c>
    </row>
    <row r="527" ht="36" hidden="1" customHeight="1" spans="1:9">
      <c r="A527" s="297">
        <v>2070302</v>
      </c>
      <c r="B527" s="298" t="s">
        <v>96</v>
      </c>
      <c r="C527" s="299"/>
      <c r="D527" s="299">
        <v>0</v>
      </c>
      <c r="E527" s="299"/>
      <c r="F527" s="271" t="str">
        <f t="shared" si="33"/>
        <v/>
      </c>
      <c r="G527" s="271" t="str">
        <f t="shared" si="34"/>
        <v/>
      </c>
      <c r="H527" s="296" t="str">
        <f t="shared" si="35"/>
        <v>否</v>
      </c>
      <c r="I527" s="301" t="str">
        <f t="shared" si="36"/>
        <v>否</v>
      </c>
    </row>
    <row r="528" ht="36" hidden="1" customHeight="1" spans="1:9">
      <c r="A528" s="297">
        <v>2070303</v>
      </c>
      <c r="B528" s="298" t="s">
        <v>97</v>
      </c>
      <c r="C528" s="299"/>
      <c r="D528" s="299">
        <v>0</v>
      </c>
      <c r="E528" s="299"/>
      <c r="F528" s="271" t="str">
        <f t="shared" si="33"/>
        <v/>
      </c>
      <c r="G528" s="271" t="str">
        <f t="shared" si="34"/>
        <v/>
      </c>
      <c r="H528" s="296" t="str">
        <f t="shared" si="35"/>
        <v>否</v>
      </c>
      <c r="I528" s="301" t="str">
        <f t="shared" si="36"/>
        <v>否</v>
      </c>
    </row>
    <row r="529" ht="36" hidden="1" customHeight="1" spans="1:9">
      <c r="A529" s="297">
        <v>2070304</v>
      </c>
      <c r="B529" s="298" t="s">
        <v>446</v>
      </c>
      <c r="C529" s="299"/>
      <c r="D529" s="299">
        <v>0</v>
      </c>
      <c r="E529" s="299"/>
      <c r="F529" s="271" t="str">
        <f t="shared" si="33"/>
        <v/>
      </c>
      <c r="G529" s="271" t="str">
        <f t="shared" si="34"/>
        <v/>
      </c>
      <c r="H529" s="296" t="str">
        <f t="shared" si="35"/>
        <v>否</v>
      </c>
      <c r="I529" s="301" t="str">
        <f t="shared" si="36"/>
        <v>否</v>
      </c>
    </row>
    <row r="530" ht="36" customHeight="1" spans="1:9">
      <c r="A530" s="297">
        <v>2070305</v>
      </c>
      <c r="B530" s="298" t="s">
        <v>447</v>
      </c>
      <c r="C530" s="299">
        <v>25</v>
      </c>
      <c r="D530" s="299">
        <v>25</v>
      </c>
      <c r="E530" s="300">
        <v>520</v>
      </c>
      <c r="F530" s="271">
        <f t="shared" si="33"/>
        <v>20.8</v>
      </c>
      <c r="G530" s="271">
        <f t="shared" si="34"/>
        <v>20.8</v>
      </c>
      <c r="H530" s="296" t="str">
        <f t="shared" si="35"/>
        <v>是</v>
      </c>
      <c r="I530" s="301" t="str">
        <f t="shared" si="36"/>
        <v>否</v>
      </c>
    </row>
    <row r="531" ht="36" hidden="1" customHeight="1" spans="1:9">
      <c r="A531" s="297">
        <v>2070306</v>
      </c>
      <c r="B531" s="298" t="s">
        <v>448</v>
      </c>
      <c r="C531" s="299"/>
      <c r="D531" s="299">
        <v>0</v>
      </c>
      <c r="E531" s="299"/>
      <c r="F531" s="271" t="str">
        <f t="shared" si="33"/>
        <v/>
      </c>
      <c r="G531" s="271" t="str">
        <f t="shared" si="34"/>
        <v/>
      </c>
      <c r="H531" s="296" t="str">
        <f t="shared" si="35"/>
        <v>否</v>
      </c>
      <c r="I531" s="301" t="str">
        <f t="shared" si="36"/>
        <v>否</v>
      </c>
    </row>
    <row r="532" ht="36" customHeight="1" spans="1:9">
      <c r="A532" s="297">
        <v>2070307</v>
      </c>
      <c r="B532" s="298" t="s">
        <v>449</v>
      </c>
      <c r="C532" s="299">
        <v>534</v>
      </c>
      <c r="D532" s="299">
        <v>500</v>
      </c>
      <c r="E532" s="300">
        <v>316</v>
      </c>
      <c r="F532" s="271">
        <f t="shared" si="33"/>
        <v>0.591760299625468</v>
      </c>
      <c r="G532" s="271">
        <f t="shared" si="34"/>
        <v>0.632</v>
      </c>
      <c r="H532" s="296" t="str">
        <f t="shared" si="35"/>
        <v>是</v>
      </c>
      <c r="I532" s="301" t="str">
        <f t="shared" si="36"/>
        <v>否</v>
      </c>
    </row>
    <row r="533" ht="36" customHeight="1" spans="1:9">
      <c r="A533" s="297">
        <v>2070308</v>
      </c>
      <c r="B533" s="298" t="s">
        <v>450</v>
      </c>
      <c r="C533" s="299">
        <v>50</v>
      </c>
      <c r="D533" s="299">
        <v>60</v>
      </c>
      <c r="E533" s="300">
        <v>42</v>
      </c>
      <c r="F533" s="271">
        <f t="shared" si="33"/>
        <v>0.84</v>
      </c>
      <c r="G533" s="271">
        <f t="shared" si="34"/>
        <v>0.7</v>
      </c>
      <c r="H533" s="296" t="str">
        <f t="shared" si="35"/>
        <v>是</v>
      </c>
      <c r="I533" s="301" t="str">
        <f t="shared" si="36"/>
        <v>否</v>
      </c>
    </row>
    <row r="534" ht="36" hidden="1" customHeight="1" spans="1:9">
      <c r="A534" s="297">
        <v>2070309</v>
      </c>
      <c r="B534" s="298" t="s">
        <v>451</v>
      </c>
      <c r="C534" s="299"/>
      <c r="D534" s="299">
        <v>0</v>
      </c>
      <c r="E534" s="299"/>
      <c r="F534" s="271" t="str">
        <f t="shared" si="33"/>
        <v/>
      </c>
      <c r="G534" s="271" t="str">
        <f t="shared" si="34"/>
        <v/>
      </c>
      <c r="H534" s="296" t="str">
        <f t="shared" si="35"/>
        <v>否</v>
      </c>
      <c r="I534" s="301" t="str">
        <f t="shared" si="36"/>
        <v>否</v>
      </c>
    </row>
    <row r="535" ht="36" customHeight="1" spans="1:9">
      <c r="A535" s="297">
        <v>2070399</v>
      </c>
      <c r="B535" s="298" t="s">
        <v>452</v>
      </c>
      <c r="C535" s="303"/>
      <c r="D535" s="303">
        <v>1000</v>
      </c>
      <c r="E535" s="304"/>
      <c r="F535" s="305" t="str">
        <f t="shared" si="33"/>
        <v/>
      </c>
      <c r="G535" s="305">
        <f t="shared" si="34"/>
        <v>0</v>
      </c>
      <c r="H535" s="296" t="str">
        <f t="shared" si="35"/>
        <v>是</v>
      </c>
      <c r="I535" s="301" t="str">
        <f t="shared" si="36"/>
        <v>否</v>
      </c>
    </row>
    <row r="536" ht="36" customHeight="1" spans="1:9">
      <c r="A536" s="292">
        <v>20704</v>
      </c>
      <c r="B536" s="293" t="s">
        <v>453</v>
      </c>
      <c r="C536" s="306">
        <f>SUM(C537:C546)</f>
        <v>2151</v>
      </c>
      <c r="D536" s="306">
        <f>SUM(D537:D546)</f>
        <v>2459</v>
      </c>
      <c r="E536" s="306">
        <f>SUM(E537:E546)</f>
        <v>2192</v>
      </c>
      <c r="F536" s="179">
        <f t="shared" si="33"/>
        <v>1.01906090190609</v>
      </c>
      <c r="G536" s="179">
        <f t="shared" si="34"/>
        <v>0.891419276128508</v>
      </c>
      <c r="H536" s="296" t="str">
        <f t="shared" si="35"/>
        <v>是</v>
      </c>
      <c r="I536" s="301" t="str">
        <f t="shared" si="36"/>
        <v>是</v>
      </c>
    </row>
    <row r="537" ht="36" customHeight="1" spans="1:9">
      <c r="A537" s="297">
        <v>2070401</v>
      </c>
      <c r="B537" s="298" t="s">
        <v>95</v>
      </c>
      <c r="C537" s="299">
        <v>816</v>
      </c>
      <c r="D537" s="299">
        <v>979</v>
      </c>
      <c r="E537" s="300">
        <v>886</v>
      </c>
      <c r="F537" s="271">
        <f t="shared" si="33"/>
        <v>1.08578431372549</v>
      </c>
      <c r="G537" s="271">
        <f t="shared" si="34"/>
        <v>0.905005107252298</v>
      </c>
      <c r="H537" s="296" t="str">
        <f t="shared" si="35"/>
        <v>是</v>
      </c>
      <c r="I537" s="301" t="str">
        <f t="shared" si="36"/>
        <v>否</v>
      </c>
    </row>
    <row r="538" ht="36" hidden="1" customHeight="1" spans="1:9">
      <c r="A538" s="297">
        <v>2070402</v>
      </c>
      <c r="B538" s="298" t="s">
        <v>96</v>
      </c>
      <c r="C538" s="299">
        <v>0</v>
      </c>
      <c r="D538" s="299">
        <v>0</v>
      </c>
      <c r="E538" s="299"/>
      <c r="F538" s="271" t="str">
        <f t="shared" si="33"/>
        <v/>
      </c>
      <c r="G538" s="271" t="str">
        <f t="shared" si="34"/>
        <v/>
      </c>
      <c r="H538" s="296" t="str">
        <f t="shared" si="35"/>
        <v>否</v>
      </c>
      <c r="I538" s="301" t="str">
        <f t="shared" si="36"/>
        <v>否</v>
      </c>
    </row>
    <row r="539" ht="36" hidden="1" customHeight="1" spans="1:9">
      <c r="A539" s="297">
        <v>2070403</v>
      </c>
      <c r="B539" s="298" t="s">
        <v>97</v>
      </c>
      <c r="C539" s="299">
        <v>0</v>
      </c>
      <c r="D539" s="299">
        <v>0</v>
      </c>
      <c r="E539" s="299"/>
      <c r="F539" s="271" t="str">
        <f t="shared" si="33"/>
        <v/>
      </c>
      <c r="G539" s="271" t="str">
        <f t="shared" si="34"/>
        <v/>
      </c>
      <c r="H539" s="296" t="str">
        <f t="shared" si="35"/>
        <v>否</v>
      </c>
      <c r="I539" s="301" t="str">
        <f t="shared" si="36"/>
        <v>否</v>
      </c>
    </row>
    <row r="540" ht="36" customHeight="1" spans="1:9">
      <c r="A540" s="297">
        <v>2070404</v>
      </c>
      <c r="B540" s="298" t="s">
        <v>454</v>
      </c>
      <c r="C540" s="299">
        <v>114</v>
      </c>
      <c r="D540" s="299">
        <v>130</v>
      </c>
      <c r="E540" s="300">
        <v>83</v>
      </c>
      <c r="F540" s="271">
        <f t="shared" si="33"/>
        <v>0.728070175438597</v>
      </c>
      <c r="G540" s="271">
        <f t="shared" si="34"/>
        <v>0.638461538461538</v>
      </c>
      <c r="H540" s="296" t="str">
        <f t="shared" si="35"/>
        <v>是</v>
      </c>
      <c r="I540" s="301" t="str">
        <f t="shared" si="36"/>
        <v>否</v>
      </c>
    </row>
    <row r="541" ht="36" customHeight="1" spans="1:9">
      <c r="A541" s="297">
        <v>2070405</v>
      </c>
      <c r="B541" s="298" t="s">
        <v>455</v>
      </c>
      <c r="C541" s="299">
        <v>263</v>
      </c>
      <c r="D541" s="299">
        <v>300</v>
      </c>
      <c r="E541" s="300">
        <v>309</v>
      </c>
      <c r="F541" s="271">
        <f t="shared" si="33"/>
        <v>1.17490494296578</v>
      </c>
      <c r="G541" s="271">
        <f t="shared" si="34"/>
        <v>1.03</v>
      </c>
      <c r="H541" s="296" t="str">
        <f t="shared" si="35"/>
        <v>是</v>
      </c>
      <c r="I541" s="301" t="str">
        <f t="shared" si="36"/>
        <v>否</v>
      </c>
    </row>
    <row r="542" ht="36" customHeight="1" spans="1:9">
      <c r="A542" s="297">
        <v>2070406</v>
      </c>
      <c r="B542" s="298" t="s">
        <v>456</v>
      </c>
      <c r="C542" s="299">
        <v>188</v>
      </c>
      <c r="D542" s="299">
        <v>200</v>
      </c>
      <c r="E542" s="300">
        <v>204</v>
      </c>
      <c r="F542" s="271">
        <f t="shared" si="33"/>
        <v>1.08510638297872</v>
      </c>
      <c r="G542" s="271">
        <f t="shared" si="34"/>
        <v>1.02</v>
      </c>
      <c r="H542" s="296" t="str">
        <f t="shared" si="35"/>
        <v>是</v>
      </c>
      <c r="I542" s="301" t="str">
        <f t="shared" si="36"/>
        <v>否</v>
      </c>
    </row>
    <row r="543" ht="36" hidden="1" customHeight="1" spans="1:9">
      <c r="A543" s="297">
        <v>2070407</v>
      </c>
      <c r="B543" s="298" t="s">
        <v>457</v>
      </c>
      <c r="C543" s="299">
        <v>0</v>
      </c>
      <c r="D543" s="299">
        <v>0</v>
      </c>
      <c r="E543" s="299"/>
      <c r="F543" s="271" t="str">
        <f t="shared" si="33"/>
        <v/>
      </c>
      <c r="G543" s="271" t="str">
        <f t="shared" si="34"/>
        <v/>
      </c>
      <c r="H543" s="296" t="str">
        <f t="shared" si="35"/>
        <v>否</v>
      </c>
      <c r="I543" s="301" t="str">
        <f t="shared" si="36"/>
        <v>否</v>
      </c>
    </row>
    <row r="544" ht="36" customHeight="1" spans="1:9">
      <c r="A544" s="297">
        <v>2070408</v>
      </c>
      <c r="B544" s="298" t="s">
        <v>458</v>
      </c>
      <c r="C544" s="299">
        <v>571</v>
      </c>
      <c r="D544" s="299">
        <v>650</v>
      </c>
      <c r="E544" s="300">
        <v>654</v>
      </c>
      <c r="F544" s="271">
        <f t="shared" si="33"/>
        <v>1.14535901926445</v>
      </c>
      <c r="G544" s="271">
        <f t="shared" si="34"/>
        <v>1.00615384615385</v>
      </c>
      <c r="H544" s="296" t="str">
        <f t="shared" si="35"/>
        <v>是</v>
      </c>
      <c r="I544" s="301" t="str">
        <f t="shared" si="36"/>
        <v>否</v>
      </c>
    </row>
    <row r="545" ht="36" hidden="1" customHeight="1" spans="1:9">
      <c r="A545" s="297">
        <v>2070409</v>
      </c>
      <c r="B545" s="298" t="s">
        <v>459</v>
      </c>
      <c r="C545" s="299">
        <v>0</v>
      </c>
      <c r="D545" s="299">
        <v>0</v>
      </c>
      <c r="E545" s="299"/>
      <c r="F545" s="271" t="str">
        <f t="shared" si="33"/>
        <v/>
      </c>
      <c r="G545" s="271" t="str">
        <f t="shared" si="34"/>
        <v/>
      </c>
      <c r="H545" s="296" t="str">
        <f t="shared" si="35"/>
        <v>否</v>
      </c>
      <c r="I545" s="301" t="str">
        <f t="shared" si="36"/>
        <v>否</v>
      </c>
    </row>
    <row r="546" ht="36" customHeight="1" spans="1:9">
      <c r="A546" s="297">
        <v>2070499</v>
      </c>
      <c r="B546" s="298" t="s">
        <v>460</v>
      </c>
      <c r="C546" s="303">
        <v>199</v>
      </c>
      <c r="D546" s="303">
        <v>200</v>
      </c>
      <c r="E546" s="304">
        <v>56</v>
      </c>
      <c r="F546" s="305">
        <f t="shared" si="33"/>
        <v>0.281407035175879</v>
      </c>
      <c r="G546" s="305">
        <f t="shared" si="34"/>
        <v>0.28</v>
      </c>
      <c r="H546" s="296" t="str">
        <f t="shared" si="35"/>
        <v>是</v>
      </c>
      <c r="I546" s="301" t="str">
        <f t="shared" si="36"/>
        <v>否</v>
      </c>
    </row>
    <row r="547" ht="36" customHeight="1" spans="1:9">
      <c r="A547" s="292">
        <v>20799</v>
      </c>
      <c r="B547" s="293" t="s">
        <v>461</v>
      </c>
      <c r="C547" s="306">
        <f>SUM(C548:C550)</f>
        <v>2212</v>
      </c>
      <c r="D547" s="306">
        <f>SUM(D548:D550)</f>
        <v>1170</v>
      </c>
      <c r="E547" s="306">
        <f>SUM(E548:E550)</f>
        <v>1298</v>
      </c>
      <c r="F547" s="179">
        <f t="shared" si="33"/>
        <v>0.586799276672694</v>
      </c>
      <c r="G547" s="179">
        <f t="shared" si="34"/>
        <v>1.10940170940171</v>
      </c>
      <c r="H547" s="296" t="str">
        <f t="shared" si="35"/>
        <v>是</v>
      </c>
      <c r="I547" s="301" t="str">
        <f t="shared" si="36"/>
        <v>是</v>
      </c>
    </row>
    <row r="548" ht="36" customHeight="1" spans="1:9">
      <c r="A548" s="297">
        <v>2079902</v>
      </c>
      <c r="B548" s="298" t="s">
        <v>462</v>
      </c>
      <c r="C548" s="299">
        <v>211</v>
      </c>
      <c r="D548" s="299">
        <v>220</v>
      </c>
      <c r="E548" s="300">
        <v>150</v>
      </c>
      <c r="F548" s="271">
        <f t="shared" si="33"/>
        <v>0.710900473933649</v>
      </c>
      <c r="G548" s="271">
        <f t="shared" si="34"/>
        <v>0.681818181818182</v>
      </c>
      <c r="H548" s="296" t="str">
        <f t="shared" si="35"/>
        <v>是</v>
      </c>
      <c r="I548" s="301" t="str">
        <f t="shared" si="36"/>
        <v>否</v>
      </c>
    </row>
    <row r="549" ht="36" customHeight="1" spans="1:9">
      <c r="A549" s="297">
        <v>2079903</v>
      </c>
      <c r="B549" s="298" t="s">
        <v>463</v>
      </c>
      <c r="C549" s="299">
        <v>140</v>
      </c>
      <c r="D549" s="299">
        <v>150</v>
      </c>
      <c r="E549" s="300">
        <v>72</v>
      </c>
      <c r="F549" s="271">
        <f t="shared" si="33"/>
        <v>0.514285714285714</v>
      </c>
      <c r="G549" s="271">
        <f t="shared" si="34"/>
        <v>0.48</v>
      </c>
      <c r="H549" s="296" t="str">
        <f t="shared" si="35"/>
        <v>是</v>
      </c>
      <c r="I549" s="301" t="str">
        <f t="shared" si="36"/>
        <v>否</v>
      </c>
    </row>
    <row r="550" ht="36" customHeight="1" spans="1:9">
      <c r="A550" s="297">
        <v>2079999</v>
      </c>
      <c r="B550" s="298" t="s">
        <v>464</v>
      </c>
      <c r="C550" s="303">
        <v>1861</v>
      </c>
      <c r="D550" s="303">
        <v>800</v>
      </c>
      <c r="E550" s="304">
        <v>1076</v>
      </c>
      <c r="F550" s="305">
        <f t="shared" si="33"/>
        <v>0.578183772165502</v>
      </c>
      <c r="G550" s="305">
        <f t="shared" si="34"/>
        <v>1.345</v>
      </c>
      <c r="H550" s="296" t="str">
        <f t="shared" si="35"/>
        <v>是</v>
      </c>
      <c r="I550" s="301" t="str">
        <f t="shared" si="36"/>
        <v>否</v>
      </c>
    </row>
    <row r="551" ht="36" customHeight="1" spans="1:10">
      <c r="A551" s="292">
        <v>208</v>
      </c>
      <c r="B551" s="293" t="s">
        <v>64</v>
      </c>
      <c r="C551" s="294">
        <f>SUM(C552,C566,C577,C579,C588,C592,C602,C610,C616,C623,C632,C637,C642,C645,C648,C651,C654,C657,C661,C666)</f>
        <v>22008</v>
      </c>
      <c r="D551" s="294">
        <f>SUM(D552,D566,D577,D579,D588,D592,D602,D610,D616,D623,D632,D637,D642,D645,D648,D651,D654,D657,D661,D666)</f>
        <v>25483</v>
      </c>
      <c r="E551" s="294">
        <f>SUM(E552,E566,E577,E579,E588,E592,E602,E610,E616,E623,E632,E637,E642,E645,E648,E651,E654,E657,E661,E666)</f>
        <v>31651</v>
      </c>
      <c r="F551" s="295">
        <f t="shared" si="33"/>
        <v>1.43815885132679</v>
      </c>
      <c r="G551" s="295">
        <f t="shared" si="34"/>
        <v>1.24204371541812</v>
      </c>
      <c r="H551" s="296" t="str">
        <f t="shared" si="35"/>
        <v>是</v>
      </c>
      <c r="I551" s="301" t="str">
        <f t="shared" si="36"/>
        <v>是</v>
      </c>
      <c r="J551" s="286">
        <v>1</v>
      </c>
    </row>
    <row r="552" ht="36" customHeight="1" spans="1:9">
      <c r="A552" s="292">
        <v>20801</v>
      </c>
      <c r="B552" s="293" t="s">
        <v>465</v>
      </c>
      <c r="C552" s="306">
        <f>SUM(C553:C565)</f>
        <v>1918</v>
      </c>
      <c r="D552" s="306">
        <f>SUM(D553:D565)</f>
        <v>2257</v>
      </c>
      <c r="E552" s="306">
        <f>SUM(E553:E565)</f>
        <v>2183</v>
      </c>
      <c r="F552" s="179">
        <f t="shared" si="33"/>
        <v>1.13816475495308</v>
      </c>
      <c r="G552" s="179">
        <f t="shared" si="34"/>
        <v>0.967213114754098</v>
      </c>
      <c r="H552" s="296" t="str">
        <f t="shared" si="35"/>
        <v>是</v>
      </c>
      <c r="I552" s="301" t="str">
        <f t="shared" si="36"/>
        <v>是</v>
      </c>
    </row>
    <row r="553" ht="36" customHeight="1" spans="1:9">
      <c r="A553" s="297">
        <v>2080101</v>
      </c>
      <c r="B553" s="298" t="s">
        <v>95</v>
      </c>
      <c r="C553" s="299">
        <v>999</v>
      </c>
      <c r="D553" s="299">
        <v>1199</v>
      </c>
      <c r="E553" s="300">
        <v>1127</v>
      </c>
      <c r="F553" s="271">
        <f t="shared" si="33"/>
        <v>1.12812812812813</v>
      </c>
      <c r="G553" s="271">
        <f t="shared" si="34"/>
        <v>0.939949958298582</v>
      </c>
      <c r="H553" s="296" t="str">
        <f t="shared" si="35"/>
        <v>是</v>
      </c>
      <c r="I553" s="301" t="str">
        <f t="shared" si="36"/>
        <v>否</v>
      </c>
    </row>
    <row r="554" ht="36" customHeight="1" spans="1:9">
      <c r="A554" s="297">
        <v>2080102</v>
      </c>
      <c r="B554" s="298" t="s">
        <v>96</v>
      </c>
      <c r="C554" s="299">
        <v>0</v>
      </c>
      <c r="D554" s="299">
        <v>0</v>
      </c>
      <c r="E554" s="300">
        <v>3</v>
      </c>
      <c r="F554" s="271" t="str">
        <f t="shared" si="33"/>
        <v/>
      </c>
      <c r="G554" s="271" t="str">
        <f t="shared" si="34"/>
        <v/>
      </c>
      <c r="H554" s="296" t="str">
        <f t="shared" si="35"/>
        <v>是</v>
      </c>
      <c r="I554" s="301" t="str">
        <f t="shared" si="36"/>
        <v>否</v>
      </c>
    </row>
    <row r="555" ht="36" hidden="1" customHeight="1" spans="1:9">
      <c r="A555" s="297">
        <v>2080103</v>
      </c>
      <c r="B555" s="298" t="s">
        <v>97</v>
      </c>
      <c r="C555" s="299">
        <v>0</v>
      </c>
      <c r="D555" s="299">
        <v>0</v>
      </c>
      <c r="E555" s="299">
        <v>0</v>
      </c>
      <c r="F555" s="271" t="str">
        <f t="shared" si="33"/>
        <v/>
      </c>
      <c r="G555" s="271" t="str">
        <f t="shared" si="34"/>
        <v/>
      </c>
      <c r="H555" s="296" t="str">
        <f t="shared" si="35"/>
        <v>否</v>
      </c>
      <c r="I555" s="301" t="str">
        <f t="shared" si="36"/>
        <v>否</v>
      </c>
    </row>
    <row r="556" ht="36" customHeight="1" spans="1:9">
      <c r="A556" s="297">
        <v>2080104</v>
      </c>
      <c r="B556" s="298" t="s">
        <v>466</v>
      </c>
      <c r="C556" s="299">
        <v>0</v>
      </c>
      <c r="D556" s="299">
        <v>0</v>
      </c>
      <c r="E556" s="300">
        <v>50</v>
      </c>
      <c r="F556" s="271" t="str">
        <f t="shared" si="33"/>
        <v/>
      </c>
      <c r="G556" s="271" t="str">
        <f t="shared" si="34"/>
        <v/>
      </c>
      <c r="H556" s="296" t="str">
        <f t="shared" si="35"/>
        <v>是</v>
      </c>
      <c r="I556" s="301" t="str">
        <f t="shared" si="36"/>
        <v>否</v>
      </c>
    </row>
    <row r="557" ht="36" customHeight="1" spans="1:9">
      <c r="A557" s="297">
        <v>2080105</v>
      </c>
      <c r="B557" s="298" t="s">
        <v>467</v>
      </c>
      <c r="C557" s="299">
        <v>10</v>
      </c>
      <c r="D557" s="299">
        <v>10</v>
      </c>
      <c r="E557" s="300">
        <v>0</v>
      </c>
      <c r="F557" s="271">
        <f t="shared" si="33"/>
        <v>0</v>
      </c>
      <c r="G557" s="271">
        <f t="shared" si="34"/>
        <v>0</v>
      </c>
      <c r="H557" s="296" t="str">
        <f t="shared" si="35"/>
        <v>是</v>
      </c>
      <c r="I557" s="301" t="str">
        <f t="shared" si="36"/>
        <v>否</v>
      </c>
    </row>
    <row r="558" ht="36" hidden="1" customHeight="1" spans="1:9">
      <c r="A558" s="297">
        <v>2080106</v>
      </c>
      <c r="B558" s="298" t="s">
        <v>468</v>
      </c>
      <c r="C558" s="299">
        <v>0</v>
      </c>
      <c r="D558" s="299">
        <v>0</v>
      </c>
      <c r="E558" s="299">
        <v>0</v>
      </c>
      <c r="F558" s="271" t="str">
        <f t="shared" si="33"/>
        <v/>
      </c>
      <c r="G558" s="271" t="str">
        <f t="shared" si="34"/>
        <v/>
      </c>
      <c r="H558" s="296" t="str">
        <f t="shared" si="35"/>
        <v>否</v>
      </c>
      <c r="I558" s="301" t="str">
        <f t="shared" si="36"/>
        <v>否</v>
      </c>
    </row>
    <row r="559" ht="36" customHeight="1" spans="1:9">
      <c r="A559" s="297">
        <v>2080107</v>
      </c>
      <c r="B559" s="298" t="s">
        <v>469</v>
      </c>
      <c r="C559" s="299">
        <v>10</v>
      </c>
      <c r="D559" s="299">
        <v>10</v>
      </c>
      <c r="E559" s="300">
        <v>0</v>
      </c>
      <c r="F559" s="271">
        <f t="shared" si="33"/>
        <v>0</v>
      </c>
      <c r="G559" s="271">
        <f t="shared" si="34"/>
        <v>0</v>
      </c>
      <c r="H559" s="296" t="str">
        <f t="shared" si="35"/>
        <v>是</v>
      </c>
      <c r="I559" s="301" t="str">
        <f t="shared" si="36"/>
        <v>否</v>
      </c>
    </row>
    <row r="560" ht="36" customHeight="1" spans="1:9">
      <c r="A560" s="297">
        <v>2080108</v>
      </c>
      <c r="B560" s="298" t="s">
        <v>138</v>
      </c>
      <c r="C560" s="299">
        <v>40</v>
      </c>
      <c r="D560" s="299">
        <v>40</v>
      </c>
      <c r="E560" s="300">
        <v>70</v>
      </c>
      <c r="F560" s="271">
        <f t="shared" si="33"/>
        <v>1.75</v>
      </c>
      <c r="G560" s="271">
        <f t="shared" si="34"/>
        <v>1.75</v>
      </c>
      <c r="H560" s="296" t="str">
        <f t="shared" si="35"/>
        <v>是</v>
      </c>
      <c r="I560" s="301" t="str">
        <f t="shared" si="36"/>
        <v>否</v>
      </c>
    </row>
    <row r="561" ht="36" customHeight="1" spans="1:9">
      <c r="A561" s="297">
        <v>2080109</v>
      </c>
      <c r="B561" s="298" t="s">
        <v>470</v>
      </c>
      <c r="C561" s="299">
        <v>694</v>
      </c>
      <c r="D561" s="299">
        <v>833</v>
      </c>
      <c r="E561" s="300">
        <v>931</v>
      </c>
      <c r="F561" s="271">
        <f t="shared" si="33"/>
        <v>1.34149855907781</v>
      </c>
      <c r="G561" s="271">
        <f t="shared" si="34"/>
        <v>1.11764705882353</v>
      </c>
      <c r="H561" s="296" t="str">
        <f t="shared" si="35"/>
        <v>是</v>
      </c>
      <c r="I561" s="301" t="str">
        <f t="shared" si="36"/>
        <v>否</v>
      </c>
    </row>
    <row r="562" ht="36" customHeight="1" spans="1:9">
      <c r="A562" s="297">
        <v>2080110</v>
      </c>
      <c r="B562" s="298" t="s">
        <v>471</v>
      </c>
      <c r="C562" s="299">
        <v>10</v>
      </c>
      <c r="D562" s="299">
        <v>10</v>
      </c>
      <c r="E562" s="300">
        <v>0</v>
      </c>
      <c r="F562" s="271">
        <f t="shared" si="33"/>
        <v>0</v>
      </c>
      <c r="G562" s="271">
        <f t="shared" si="34"/>
        <v>0</v>
      </c>
      <c r="H562" s="296" t="str">
        <f t="shared" si="35"/>
        <v>是</v>
      </c>
      <c r="I562" s="301" t="str">
        <f t="shared" si="36"/>
        <v>否</v>
      </c>
    </row>
    <row r="563" ht="36" hidden="1" customHeight="1" spans="1:9">
      <c r="A563" s="297">
        <v>2080111</v>
      </c>
      <c r="B563" s="298" t="s">
        <v>472</v>
      </c>
      <c r="C563" s="299">
        <v>0</v>
      </c>
      <c r="D563" s="299">
        <v>0</v>
      </c>
      <c r="E563" s="299">
        <v>0</v>
      </c>
      <c r="F563" s="271" t="str">
        <f t="shared" si="33"/>
        <v/>
      </c>
      <c r="G563" s="271" t="str">
        <f t="shared" si="34"/>
        <v/>
      </c>
      <c r="H563" s="296" t="str">
        <f t="shared" si="35"/>
        <v>否</v>
      </c>
      <c r="I563" s="301" t="str">
        <f t="shared" si="36"/>
        <v>否</v>
      </c>
    </row>
    <row r="564" ht="36" customHeight="1" spans="1:9">
      <c r="A564" s="297">
        <v>2080112</v>
      </c>
      <c r="B564" s="298" t="s">
        <v>473</v>
      </c>
      <c r="C564" s="299">
        <v>5</v>
      </c>
      <c r="D564" s="299">
        <v>5</v>
      </c>
      <c r="E564" s="300">
        <v>0</v>
      </c>
      <c r="F564" s="271">
        <f t="shared" si="33"/>
        <v>0</v>
      </c>
      <c r="G564" s="271">
        <f t="shared" si="34"/>
        <v>0</v>
      </c>
      <c r="H564" s="296" t="str">
        <f t="shared" si="35"/>
        <v>是</v>
      </c>
      <c r="I564" s="301" t="str">
        <f t="shared" si="36"/>
        <v>否</v>
      </c>
    </row>
    <row r="565" ht="36" customHeight="1" spans="1:9">
      <c r="A565" s="297">
        <v>2080199</v>
      </c>
      <c r="B565" s="298" t="s">
        <v>474</v>
      </c>
      <c r="C565" s="303">
        <v>150</v>
      </c>
      <c r="D565" s="303">
        <v>150</v>
      </c>
      <c r="E565" s="304">
        <v>2</v>
      </c>
      <c r="F565" s="305">
        <f t="shared" si="33"/>
        <v>0.0133333333333333</v>
      </c>
      <c r="G565" s="305">
        <f t="shared" si="34"/>
        <v>0.0133333333333333</v>
      </c>
      <c r="H565" s="296" t="str">
        <f t="shared" si="35"/>
        <v>是</v>
      </c>
      <c r="I565" s="301" t="str">
        <f t="shared" si="36"/>
        <v>否</v>
      </c>
    </row>
    <row r="566" ht="36" customHeight="1" spans="1:9">
      <c r="A566" s="292">
        <v>20802</v>
      </c>
      <c r="B566" s="293" t="s">
        <v>475</v>
      </c>
      <c r="C566" s="306">
        <f>SUM(C567:C576)</f>
        <v>758</v>
      </c>
      <c r="D566" s="306">
        <f>SUM(D567:D576)</f>
        <v>865</v>
      </c>
      <c r="E566" s="306">
        <f>SUM(E567:E576)</f>
        <v>894</v>
      </c>
      <c r="F566" s="179">
        <f t="shared" si="33"/>
        <v>1.17941952506596</v>
      </c>
      <c r="G566" s="179">
        <f t="shared" si="34"/>
        <v>1.03352601156069</v>
      </c>
      <c r="H566" s="296" t="str">
        <f t="shared" si="35"/>
        <v>是</v>
      </c>
      <c r="I566" s="301" t="str">
        <f t="shared" si="36"/>
        <v>是</v>
      </c>
    </row>
    <row r="567" ht="36" customHeight="1" spans="1:9">
      <c r="A567" s="297">
        <v>2080201</v>
      </c>
      <c r="B567" s="298" t="s">
        <v>95</v>
      </c>
      <c r="C567" s="299">
        <v>506</v>
      </c>
      <c r="D567" s="299">
        <v>607</v>
      </c>
      <c r="E567" s="300">
        <v>562</v>
      </c>
      <c r="F567" s="271">
        <f t="shared" si="33"/>
        <v>1.11067193675889</v>
      </c>
      <c r="G567" s="271">
        <f t="shared" si="34"/>
        <v>0.925864909390445</v>
      </c>
      <c r="H567" s="296" t="str">
        <f t="shared" si="35"/>
        <v>是</v>
      </c>
      <c r="I567" s="301" t="str">
        <f t="shared" si="36"/>
        <v>否</v>
      </c>
    </row>
    <row r="568" ht="36" hidden="1" customHeight="1" spans="1:9">
      <c r="A568" s="297">
        <v>2080202</v>
      </c>
      <c r="B568" s="298" t="s">
        <v>96</v>
      </c>
      <c r="C568" s="299">
        <v>0</v>
      </c>
      <c r="D568" s="299">
        <v>0</v>
      </c>
      <c r="E568" s="299">
        <v>0</v>
      </c>
      <c r="F568" s="271" t="str">
        <f t="shared" si="33"/>
        <v/>
      </c>
      <c r="G568" s="271" t="str">
        <f t="shared" si="34"/>
        <v/>
      </c>
      <c r="H568" s="296" t="str">
        <f t="shared" si="35"/>
        <v>否</v>
      </c>
      <c r="I568" s="301" t="str">
        <f t="shared" si="36"/>
        <v>否</v>
      </c>
    </row>
    <row r="569" ht="36" hidden="1" customHeight="1" spans="1:9">
      <c r="A569" s="297">
        <v>2080203</v>
      </c>
      <c r="B569" s="298" t="s">
        <v>97</v>
      </c>
      <c r="C569" s="299">
        <v>0</v>
      </c>
      <c r="D569" s="299">
        <v>0</v>
      </c>
      <c r="E569" s="299">
        <v>0</v>
      </c>
      <c r="F569" s="271" t="str">
        <f t="shared" si="33"/>
        <v/>
      </c>
      <c r="G569" s="271" t="str">
        <f t="shared" si="34"/>
        <v/>
      </c>
      <c r="H569" s="296" t="str">
        <f t="shared" si="35"/>
        <v>否</v>
      </c>
      <c r="I569" s="301" t="str">
        <f t="shared" si="36"/>
        <v>否</v>
      </c>
    </row>
    <row r="570" ht="36" customHeight="1" spans="1:9">
      <c r="A570" s="297">
        <v>2080204</v>
      </c>
      <c r="B570" s="298" t="s">
        <v>476</v>
      </c>
      <c r="C570" s="299">
        <v>97</v>
      </c>
      <c r="D570" s="299">
        <v>100</v>
      </c>
      <c r="E570" s="300">
        <v>98</v>
      </c>
      <c r="F570" s="271">
        <f t="shared" si="33"/>
        <v>1.01030927835052</v>
      </c>
      <c r="G570" s="271">
        <f t="shared" si="34"/>
        <v>0.98</v>
      </c>
      <c r="H570" s="296" t="str">
        <f t="shared" si="35"/>
        <v>是</v>
      </c>
      <c r="I570" s="301" t="str">
        <f t="shared" si="36"/>
        <v>否</v>
      </c>
    </row>
    <row r="571" ht="36" customHeight="1" spans="1:9">
      <c r="A571" s="297">
        <v>2080205</v>
      </c>
      <c r="B571" s="298" t="s">
        <v>477</v>
      </c>
      <c r="C571" s="299">
        <v>11</v>
      </c>
      <c r="D571" s="299">
        <v>13</v>
      </c>
      <c r="E571" s="300">
        <v>10</v>
      </c>
      <c r="F571" s="271">
        <f t="shared" si="33"/>
        <v>0.909090909090909</v>
      </c>
      <c r="G571" s="271">
        <f t="shared" si="34"/>
        <v>0.769230769230769</v>
      </c>
      <c r="H571" s="296" t="str">
        <f t="shared" si="35"/>
        <v>是</v>
      </c>
      <c r="I571" s="301" t="str">
        <f t="shared" si="36"/>
        <v>否</v>
      </c>
    </row>
    <row r="572" ht="36" hidden="1" customHeight="1" spans="1:9">
      <c r="A572" s="297">
        <v>2080206</v>
      </c>
      <c r="B572" s="298" t="s">
        <v>478</v>
      </c>
      <c r="C572" s="299">
        <v>0</v>
      </c>
      <c r="D572" s="299">
        <v>0</v>
      </c>
      <c r="E572" s="299">
        <v>0</v>
      </c>
      <c r="F572" s="271" t="str">
        <f t="shared" si="33"/>
        <v/>
      </c>
      <c r="G572" s="271" t="str">
        <f t="shared" si="34"/>
        <v/>
      </c>
      <c r="H572" s="296" t="str">
        <f t="shared" si="35"/>
        <v>否</v>
      </c>
      <c r="I572" s="301" t="str">
        <f t="shared" si="36"/>
        <v>否</v>
      </c>
    </row>
    <row r="573" ht="36" customHeight="1" spans="1:9">
      <c r="A573" s="297">
        <v>2080207</v>
      </c>
      <c r="B573" s="298" t="s">
        <v>479</v>
      </c>
      <c r="C573" s="299">
        <v>24</v>
      </c>
      <c r="D573" s="299">
        <v>25</v>
      </c>
      <c r="E573" s="300">
        <v>21</v>
      </c>
      <c r="F573" s="271">
        <f t="shared" si="33"/>
        <v>0.875</v>
      </c>
      <c r="G573" s="271">
        <f t="shared" si="34"/>
        <v>0.84</v>
      </c>
      <c r="H573" s="296" t="str">
        <f t="shared" si="35"/>
        <v>是</v>
      </c>
      <c r="I573" s="301" t="str">
        <f t="shared" si="36"/>
        <v>否</v>
      </c>
    </row>
    <row r="574" ht="36" hidden="1" customHeight="1" spans="1:9">
      <c r="A574" s="297">
        <v>2080208</v>
      </c>
      <c r="B574" s="298" t="s">
        <v>480</v>
      </c>
      <c r="C574" s="299">
        <v>0</v>
      </c>
      <c r="D574" s="299">
        <v>0</v>
      </c>
      <c r="E574" s="299"/>
      <c r="F574" s="271" t="str">
        <f t="shared" si="33"/>
        <v/>
      </c>
      <c r="G574" s="271" t="str">
        <f t="shared" si="34"/>
        <v/>
      </c>
      <c r="H574" s="296" t="str">
        <f t="shared" si="35"/>
        <v>否</v>
      </c>
      <c r="I574" s="301" t="str">
        <f t="shared" si="36"/>
        <v>否</v>
      </c>
    </row>
    <row r="575" ht="36" customHeight="1" spans="1:9">
      <c r="A575" s="312">
        <v>2080209</v>
      </c>
      <c r="B575" s="298" t="s">
        <v>481</v>
      </c>
      <c r="C575" s="299">
        <v>40</v>
      </c>
      <c r="D575" s="299">
        <v>40</v>
      </c>
      <c r="E575" s="300">
        <v>32</v>
      </c>
      <c r="F575" s="271">
        <f t="shared" si="33"/>
        <v>0.8</v>
      </c>
      <c r="G575" s="271">
        <f t="shared" si="34"/>
        <v>0.8</v>
      </c>
      <c r="H575" s="296" t="str">
        <f t="shared" si="35"/>
        <v>是</v>
      </c>
      <c r="I575" s="301" t="str">
        <f t="shared" si="36"/>
        <v>否</v>
      </c>
    </row>
    <row r="576" ht="36" customHeight="1" spans="1:9">
      <c r="A576" s="313">
        <v>2080299</v>
      </c>
      <c r="B576" s="298" t="s">
        <v>482</v>
      </c>
      <c r="C576" s="299">
        <v>80</v>
      </c>
      <c r="D576" s="299">
        <v>80</v>
      </c>
      <c r="E576" s="300">
        <v>171</v>
      </c>
      <c r="F576" s="271">
        <f t="shared" si="33"/>
        <v>2.1375</v>
      </c>
      <c r="G576" s="271">
        <f t="shared" si="34"/>
        <v>2.1375</v>
      </c>
      <c r="H576" s="296" t="str">
        <f t="shared" si="35"/>
        <v>是</v>
      </c>
      <c r="I576" s="301" t="str">
        <f t="shared" si="36"/>
        <v>否</v>
      </c>
    </row>
    <row r="577" ht="36" hidden="1" customHeight="1" spans="1:9">
      <c r="A577" s="314">
        <v>20804</v>
      </c>
      <c r="B577" s="209" t="s">
        <v>483</v>
      </c>
      <c r="C577" s="315">
        <f>SUM(C578:C578)</f>
        <v>0</v>
      </c>
      <c r="D577" s="315">
        <f>SUM(D578:D578)</f>
        <v>0</v>
      </c>
      <c r="E577" s="315">
        <f>SUM(E578:E578)</f>
        <v>0</v>
      </c>
      <c r="F577" s="316" t="str">
        <f t="shared" si="33"/>
        <v/>
      </c>
      <c r="G577" s="316" t="str">
        <f t="shared" si="34"/>
        <v/>
      </c>
      <c r="H577" s="296" t="str">
        <f t="shared" si="35"/>
        <v>否</v>
      </c>
      <c r="I577" s="301" t="str">
        <f t="shared" si="36"/>
        <v>是</v>
      </c>
    </row>
    <row r="578" ht="36" hidden="1" customHeight="1" spans="1:9">
      <c r="A578" s="297">
        <v>2080402</v>
      </c>
      <c r="B578" s="213" t="s">
        <v>484</v>
      </c>
      <c r="C578" s="303"/>
      <c r="D578" s="303"/>
      <c r="E578" s="303"/>
      <c r="F578" s="305" t="str">
        <f t="shared" si="33"/>
        <v/>
      </c>
      <c r="G578" s="305" t="str">
        <f t="shared" si="34"/>
        <v/>
      </c>
      <c r="H578" s="296" t="str">
        <f t="shared" si="35"/>
        <v>否</v>
      </c>
      <c r="I578" s="301" t="str">
        <f t="shared" si="36"/>
        <v>否</v>
      </c>
    </row>
    <row r="579" ht="36" customHeight="1" spans="1:9">
      <c r="A579" s="292">
        <v>20805</v>
      </c>
      <c r="B579" s="209" t="s">
        <v>485</v>
      </c>
      <c r="C579" s="306">
        <f>SUM(C580:C587)</f>
        <v>15167</v>
      </c>
      <c r="D579" s="306">
        <f>SUM(D580:D587)</f>
        <v>17370</v>
      </c>
      <c r="E579" s="306">
        <f>SUM(E580:E587)</f>
        <v>19915</v>
      </c>
      <c r="F579" s="179">
        <f t="shared" si="33"/>
        <v>1.31304806487769</v>
      </c>
      <c r="G579" s="179">
        <f t="shared" si="34"/>
        <v>1.14651698330455</v>
      </c>
      <c r="H579" s="296" t="str">
        <f t="shared" si="35"/>
        <v>是</v>
      </c>
      <c r="I579" s="301" t="str">
        <f t="shared" si="36"/>
        <v>是</v>
      </c>
    </row>
    <row r="580" ht="36" customHeight="1" spans="1:9">
      <c r="A580" s="297">
        <v>2080501</v>
      </c>
      <c r="B580" s="213" t="s">
        <v>486</v>
      </c>
      <c r="C580" s="299">
        <v>2070</v>
      </c>
      <c r="D580" s="299">
        <v>2484</v>
      </c>
      <c r="E580" s="300">
        <v>3178</v>
      </c>
      <c r="F580" s="271">
        <f t="shared" si="33"/>
        <v>1.53526570048309</v>
      </c>
      <c r="G580" s="271">
        <f t="shared" si="34"/>
        <v>1.27938808373591</v>
      </c>
      <c r="H580" s="296" t="str">
        <f t="shared" si="35"/>
        <v>是</v>
      </c>
      <c r="I580" s="301" t="str">
        <f t="shared" si="36"/>
        <v>否</v>
      </c>
    </row>
    <row r="581" ht="36" customHeight="1" spans="1:9">
      <c r="A581" s="297">
        <v>2080502</v>
      </c>
      <c r="B581" s="213" t="s">
        <v>487</v>
      </c>
      <c r="C581" s="299">
        <v>2276</v>
      </c>
      <c r="D581" s="299">
        <v>2686</v>
      </c>
      <c r="E581" s="300">
        <v>3318</v>
      </c>
      <c r="F581" s="271">
        <f t="shared" ref="F581:F644" si="37">IF(C581&lt;&gt;0,E581/C581,"")</f>
        <v>1.45782073813708</v>
      </c>
      <c r="G581" s="271">
        <f t="shared" ref="G581:G644" si="38">IF(D581&lt;&gt;0,E581/D581,"")</f>
        <v>1.23529411764706</v>
      </c>
      <c r="H581" s="296" t="str">
        <f t="shared" ref="H581:H644" si="39">IF(B581&lt;&gt;"",IF(SUM(C581:E581,J581)&lt;&gt;0,"是","否"),"是")</f>
        <v>是</v>
      </c>
      <c r="I581" s="301" t="str">
        <f t="shared" ref="I581:I644" si="40">IF(LEN(A581)&lt;=5,"是","否")</f>
        <v>否</v>
      </c>
    </row>
    <row r="582" ht="36" customHeight="1" spans="1:9">
      <c r="A582" s="297">
        <v>2080503</v>
      </c>
      <c r="B582" s="213" t="s">
        <v>488</v>
      </c>
      <c r="C582" s="299">
        <v>438</v>
      </c>
      <c r="D582" s="299">
        <v>500</v>
      </c>
      <c r="E582" s="300">
        <v>492</v>
      </c>
      <c r="F582" s="271">
        <f t="shared" si="37"/>
        <v>1.12328767123288</v>
      </c>
      <c r="G582" s="271">
        <f t="shared" si="38"/>
        <v>0.984</v>
      </c>
      <c r="H582" s="296" t="str">
        <f t="shared" si="39"/>
        <v>是</v>
      </c>
      <c r="I582" s="301" t="str">
        <f t="shared" si="40"/>
        <v>否</v>
      </c>
    </row>
    <row r="583" ht="36" hidden="1" customHeight="1" spans="1:9">
      <c r="A583" s="297">
        <v>2080504</v>
      </c>
      <c r="B583" s="213" t="s">
        <v>489</v>
      </c>
      <c r="C583" s="299">
        <v>0</v>
      </c>
      <c r="D583" s="299">
        <v>0</v>
      </c>
      <c r="E583" s="299">
        <v>0</v>
      </c>
      <c r="F583" s="271" t="str">
        <f t="shared" si="37"/>
        <v/>
      </c>
      <c r="G583" s="271" t="str">
        <f t="shared" si="38"/>
        <v/>
      </c>
      <c r="H583" s="296" t="str">
        <f t="shared" si="39"/>
        <v>否</v>
      </c>
      <c r="I583" s="301" t="str">
        <f t="shared" si="40"/>
        <v>否</v>
      </c>
    </row>
    <row r="584" ht="36" customHeight="1" spans="1:9">
      <c r="A584" s="297">
        <v>2080505</v>
      </c>
      <c r="B584" s="213" t="s">
        <v>490</v>
      </c>
      <c r="C584" s="299">
        <v>9582</v>
      </c>
      <c r="D584" s="299">
        <v>10800</v>
      </c>
      <c r="E584" s="300">
        <v>10892</v>
      </c>
      <c r="F584" s="271">
        <f t="shared" si="37"/>
        <v>1.13671467334586</v>
      </c>
      <c r="G584" s="271">
        <f t="shared" si="38"/>
        <v>1.00851851851852</v>
      </c>
      <c r="H584" s="296" t="str">
        <f t="shared" si="39"/>
        <v>是</v>
      </c>
      <c r="I584" s="301" t="str">
        <f t="shared" si="40"/>
        <v>否</v>
      </c>
    </row>
    <row r="585" ht="36" customHeight="1" spans="1:9">
      <c r="A585" s="297">
        <v>2080506</v>
      </c>
      <c r="B585" s="213" t="s">
        <v>491</v>
      </c>
      <c r="C585" s="299">
        <v>243</v>
      </c>
      <c r="D585" s="299">
        <v>300</v>
      </c>
      <c r="E585" s="300">
        <v>1301</v>
      </c>
      <c r="F585" s="271">
        <f t="shared" si="37"/>
        <v>5.35390946502058</v>
      </c>
      <c r="G585" s="271">
        <f t="shared" si="38"/>
        <v>4.33666666666667</v>
      </c>
      <c r="H585" s="296" t="str">
        <f t="shared" si="39"/>
        <v>是</v>
      </c>
      <c r="I585" s="301" t="str">
        <f t="shared" si="40"/>
        <v>否</v>
      </c>
    </row>
    <row r="586" ht="36" customHeight="1" spans="1:9">
      <c r="A586" s="297">
        <v>2080507</v>
      </c>
      <c r="B586" s="213" t="s">
        <v>492</v>
      </c>
      <c r="C586" s="299">
        <v>558</v>
      </c>
      <c r="D586" s="299">
        <v>600</v>
      </c>
      <c r="E586" s="300">
        <v>734</v>
      </c>
      <c r="F586" s="271">
        <f t="shared" si="37"/>
        <v>1.31541218637993</v>
      </c>
      <c r="G586" s="271">
        <f t="shared" si="38"/>
        <v>1.22333333333333</v>
      </c>
      <c r="H586" s="296" t="str">
        <f t="shared" si="39"/>
        <v>是</v>
      </c>
      <c r="I586" s="301" t="str">
        <f t="shared" si="40"/>
        <v>否</v>
      </c>
    </row>
    <row r="587" ht="36" hidden="1" customHeight="1" spans="1:9">
      <c r="A587" s="297">
        <v>2080599</v>
      </c>
      <c r="B587" s="213" t="s">
        <v>493</v>
      </c>
      <c r="C587" s="303">
        <v>0</v>
      </c>
      <c r="D587" s="303"/>
      <c r="E587" s="303">
        <v>0</v>
      </c>
      <c r="F587" s="305" t="str">
        <f t="shared" si="37"/>
        <v/>
      </c>
      <c r="G587" s="305" t="str">
        <f t="shared" si="38"/>
        <v/>
      </c>
      <c r="H587" s="296" t="str">
        <f t="shared" si="39"/>
        <v>否</v>
      </c>
      <c r="I587" s="301" t="str">
        <f t="shared" si="40"/>
        <v>否</v>
      </c>
    </row>
    <row r="588" ht="36" hidden="1" customHeight="1" spans="1:9">
      <c r="A588" s="292">
        <v>20806</v>
      </c>
      <c r="B588" s="209" t="s">
        <v>494</v>
      </c>
      <c r="C588" s="306">
        <f>SUM(C589:C591)</f>
        <v>0</v>
      </c>
      <c r="D588" s="306">
        <f>SUM(D589:D591)</f>
        <v>0</v>
      </c>
      <c r="E588" s="306">
        <f>SUM(E589:E591)</f>
        <v>0</v>
      </c>
      <c r="F588" s="179" t="str">
        <f t="shared" si="37"/>
        <v/>
      </c>
      <c r="G588" s="179" t="str">
        <f t="shared" si="38"/>
        <v/>
      </c>
      <c r="H588" s="296" t="str">
        <f t="shared" si="39"/>
        <v>否</v>
      </c>
      <c r="I588" s="301" t="str">
        <f t="shared" si="40"/>
        <v>是</v>
      </c>
    </row>
    <row r="589" ht="36" hidden="1" customHeight="1" spans="1:9">
      <c r="A589" s="297">
        <v>2080601</v>
      </c>
      <c r="B589" s="213" t="s">
        <v>495</v>
      </c>
      <c r="C589" s="299"/>
      <c r="D589" s="299"/>
      <c r="E589" s="299"/>
      <c r="F589" s="271" t="str">
        <f t="shared" si="37"/>
        <v/>
      </c>
      <c r="G589" s="271" t="str">
        <f t="shared" si="38"/>
        <v/>
      </c>
      <c r="H589" s="296" t="str">
        <f t="shared" si="39"/>
        <v>否</v>
      </c>
      <c r="I589" s="301" t="str">
        <f t="shared" si="40"/>
        <v>否</v>
      </c>
    </row>
    <row r="590" ht="36" hidden="1" customHeight="1" spans="1:9">
      <c r="A590" s="297">
        <v>2080602</v>
      </c>
      <c r="B590" s="213" t="s">
        <v>496</v>
      </c>
      <c r="C590" s="299"/>
      <c r="D590" s="299"/>
      <c r="E590" s="299"/>
      <c r="F590" s="271" t="str">
        <f t="shared" si="37"/>
        <v/>
      </c>
      <c r="G590" s="271" t="str">
        <f t="shared" si="38"/>
        <v/>
      </c>
      <c r="H590" s="296" t="str">
        <f t="shared" si="39"/>
        <v>否</v>
      </c>
      <c r="I590" s="301" t="str">
        <f t="shared" si="40"/>
        <v>否</v>
      </c>
    </row>
    <row r="591" ht="36" hidden="1" customHeight="1" spans="1:9">
      <c r="A591" s="297">
        <v>2080699</v>
      </c>
      <c r="B591" s="213" t="s">
        <v>497</v>
      </c>
      <c r="C591" s="303"/>
      <c r="D591" s="303"/>
      <c r="E591" s="303"/>
      <c r="F591" s="305" t="str">
        <f t="shared" si="37"/>
        <v/>
      </c>
      <c r="G591" s="305" t="str">
        <f t="shared" si="38"/>
        <v/>
      </c>
      <c r="H591" s="296" t="str">
        <f t="shared" si="39"/>
        <v>否</v>
      </c>
      <c r="I591" s="301" t="str">
        <f t="shared" si="40"/>
        <v>否</v>
      </c>
    </row>
    <row r="592" customFormat="1" ht="36" customHeight="1" spans="1:9">
      <c r="A592" s="292">
        <v>20807</v>
      </c>
      <c r="B592" s="209" t="s">
        <v>498</v>
      </c>
      <c r="C592" s="306">
        <f>SUM(C593:C601)</f>
        <v>452</v>
      </c>
      <c r="D592" s="306">
        <f>SUM(D593:D601)</f>
        <v>510</v>
      </c>
      <c r="E592" s="306">
        <f>SUM(E593:E601)</f>
        <v>398</v>
      </c>
      <c r="F592" s="179">
        <f t="shared" si="37"/>
        <v>0.880530973451327</v>
      </c>
      <c r="G592" s="179">
        <f t="shared" si="38"/>
        <v>0.780392156862745</v>
      </c>
      <c r="H592" s="296" t="str">
        <f t="shared" si="39"/>
        <v>是</v>
      </c>
      <c r="I592" s="301" t="str">
        <f t="shared" si="40"/>
        <v>是</v>
      </c>
    </row>
    <row r="593" ht="36" hidden="1" customHeight="1" spans="1:9">
      <c r="A593" s="297">
        <v>2080701</v>
      </c>
      <c r="B593" s="213" t="s">
        <v>499</v>
      </c>
      <c r="C593" s="299"/>
      <c r="D593" s="299"/>
      <c r="E593" s="299"/>
      <c r="F593" s="271" t="str">
        <f t="shared" si="37"/>
        <v/>
      </c>
      <c r="G593" s="271" t="str">
        <f t="shared" si="38"/>
        <v/>
      </c>
      <c r="H593" s="296" t="str">
        <f t="shared" si="39"/>
        <v>否</v>
      </c>
      <c r="I593" s="301" t="str">
        <f t="shared" si="40"/>
        <v>否</v>
      </c>
    </row>
    <row r="594" ht="36" hidden="1" customHeight="1" spans="1:9">
      <c r="A594" s="297">
        <v>2080702</v>
      </c>
      <c r="B594" s="213" t="s">
        <v>500</v>
      </c>
      <c r="C594" s="299"/>
      <c r="D594" s="299"/>
      <c r="E594" s="299"/>
      <c r="F594" s="271" t="str">
        <f t="shared" si="37"/>
        <v/>
      </c>
      <c r="G594" s="271" t="str">
        <f t="shared" si="38"/>
        <v/>
      </c>
      <c r="H594" s="296" t="str">
        <f t="shared" si="39"/>
        <v>否</v>
      </c>
      <c r="I594" s="301" t="str">
        <f t="shared" si="40"/>
        <v>否</v>
      </c>
    </row>
    <row r="595" ht="36" customHeight="1" spans="1:9">
      <c r="A595" s="297">
        <v>2080704</v>
      </c>
      <c r="B595" s="298" t="s">
        <v>501</v>
      </c>
      <c r="C595" s="299"/>
      <c r="D595" s="299"/>
      <c r="E595" s="300">
        <v>20</v>
      </c>
      <c r="F595" s="271" t="str">
        <f t="shared" si="37"/>
        <v/>
      </c>
      <c r="G595" s="271" t="str">
        <f t="shared" si="38"/>
        <v/>
      </c>
      <c r="H595" s="296" t="str">
        <f t="shared" si="39"/>
        <v>是</v>
      </c>
      <c r="I595" s="301" t="str">
        <f t="shared" si="40"/>
        <v>否</v>
      </c>
    </row>
    <row r="596" ht="36" customHeight="1" spans="1:9">
      <c r="A596" s="297">
        <v>2080705</v>
      </c>
      <c r="B596" s="298" t="s">
        <v>502</v>
      </c>
      <c r="C596" s="299"/>
      <c r="D596" s="299"/>
      <c r="E596" s="300">
        <v>30</v>
      </c>
      <c r="F596" s="271" t="str">
        <f t="shared" si="37"/>
        <v/>
      </c>
      <c r="G596" s="271" t="str">
        <f t="shared" si="38"/>
        <v/>
      </c>
      <c r="H596" s="296" t="str">
        <f t="shared" si="39"/>
        <v>是</v>
      </c>
      <c r="I596" s="301" t="str">
        <f t="shared" si="40"/>
        <v>否</v>
      </c>
    </row>
    <row r="597" ht="36" hidden="1" customHeight="1" spans="1:9">
      <c r="A597" s="297">
        <v>2080709</v>
      </c>
      <c r="B597" s="298" t="s">
        <v>503</v>
      </c>
      <c r="C597" s="299"/>
      <c r="D597" s="299"/>
      <c r="E597" s="299"/>
      <c r="F597" s="271" t="str">
        <f t="shared" si="37"/>
        <v/>
      </c>
      <c r="G597" s="271" t="str">
        <f t="shared" si="38"/>
        <v/>
      </c>
      <c r="H597" s="296" t="str">
        <f t="shared" si="39"/>
        <v>否</v>
      </c>
      <c r="I597" s="301" t="str">
        <f t="shared" si="40"/>
        <v>否</v>
      </c>
    </row>
    <row r="598" ht="36" hidden="1" customHeight="1" spans="1:9">
      <c r="A598" s="297">
        <v>2080711</v>
      </c>
      <c r="B598" s="298" t="s">
        <v>504</v>
      </c>
      <c r="C598" s="299"/>
      <c r="D598" s="299"/>
      <c r="E598" s="299"/>
      <c r="F598" s="271" t="str">
        <f t="shared" si="37"/>
        <v/>
      </c>
      <c r="G598" s="271" t="str">
        <f t="shared" si="38"/>
        <v/>
      </c>
      <c r="H598" s="296" t="str">
        <f t="shared" si="39"/>
        <v>否</v>
      </c>
      <c r="I598" s="301" t="str">
        <f t="shared" si="40"/>
        <v>否</v>
      </c>
    </row>
    <row r="599" ht="36" customHeight="1" spans="1:9">
      <c r="A599" s="297">
        <v>2080712</v>
      </c>
      <c r="B599" s="298" t="s">
        <v>505</v>
      </c>
      <c r="C599" s="299">
        <v>10</v>
      </c>
      <c r="D599" s="299">
        <v>10</v>
      </c>
      <c r="E599" s="300">
        <v>41</v>
      </c>
      <c r="F599" s="271">
        <f t="shared" si="37"/>
        <v>4.1</v>
      </c>
      <c r="G599" s="271">
        <f t="shared" si="38"/>
        <v>4.1</v>
      </c>
      <c r="H599" s="296" t="str">
        <f t="shared" si="39"/>
        <v>是</v>
      </c>
      <c r="I599" s="301" t="str">
        <f t="shared" si="40"/>
        <v>否</v>
      </c>
    </row>
    <row r="600" customFormat="1" ht="36" hidden="1" customHeight="1" spans="1:9">
      <c r="A600" s="297">
        <v>2080713</v>
      </c>
      <c r="B600" s="298" t="s">
        <v>506</v>
      </c>
      <c r="C600" s="299"/>
      <c r="D600" s="299"/>
      <c r="E600" s="299"/>
      <c r="F600" s="271" t="str">
        <f t="shared" si="37"/>
        <v/>
      </c>
      <c r="G600" s="271" t="str">
        <f t="shared" si="38"/>
        <v/>
      </c>
      <c r="H600" s="296" t="str">
        <f t="shared" si="39"/>
        <v>否</v>
      </c>
      <c r="I600" s="301" t="str">
        <f t="shared" si="40"/>
        <v>否</v>
      </c>
    </row>
    <row r="601" ht="36" customHeight="1" spans="1:9">
      <c r="A601" s="297">
        <v>2080799</v>
      </c>
      <c r="B601" s="298" t="s">
        <v>507</v>
      </c>
      <c r="C601" s="303">
        <v>442</v>
      </c>
      <c r="D601" s="303">
        <v>500</v>
      </c>
      <c r="E601" s="304">
        <v>307</v>
      </c>
      <c r="F601" s="305">
        <f t="shared" si="37"/>
        <v>0.694570135746606</v>
      </c>
      <c r="G601" s="305">
        <f t="shared" si="38"/>
        <v>0.614</v>
      </c>
      <c r="H601" s="296" t="str">
        <f t="shared" si="39"/>
        <v>是</v>
      </c>
      <c r="I601" s="301" t="str">
        <f t="shared" si="40"/>
        <v>否</v>
      </c>
    </row>
    <row r="602" ht="36" customHeight="1" spans="1:9">
      <c r="A602" s="292">
        <v>20808</v>
      </c>
      <c r="B602" s="293" t="s">
        <v>508</v>
      </c>
      <c r="C602" s="306">
        <f>SUM(C603:C609)</f>
        <v>631</v>
      </c>
      <c r="D602" s="306">
        <f>SUM(D603:D609)</f>
        <v>703</v>
      </c>
      <c r="E602" s="306">
        <f>SUM(E603:E609)</f>
        <v>643</v>
      </c>
      <c r="F602" s="179">
        <f t="shared" si="37"/>
        <v>1.01901743264659</v>
      </c>
      <c r="G602" s="179">
        <f t="shared" si="38"/>
        <v>0.914651493598862</v>
      </c>
      <c r="H602" s="296" t="str">
        <f t="shared" si="39"/>
        <v>是</v>
      </c>
      <c r="I602" s="301" t="str">
        <f t="shared" si="40"/>
        <v>是</v>
      </c>
    </row>
    <row r="603" ht="36" customHeight="1" spans="1:9">
      <c r="A603" s="297">
        <v>2080801</v>
      </c>
      <c r="B603" s="298" t="s">
        <v>509</v>
      </c>
      <c r="C603" s="299">
        <v>628</v>
      </c>
      <c r="D603" s="299">
        <v>700</v>
      </c>
      <c r="E603" s="300">
        <v>640</v>
      </c>
      <c r="F603" s="271">
        <f t="shared" si="37"/>
        <v>1.01910828025478</v>
      </c>
      <c r="G603" s="271">
        <f t="shared" si="38"/>
        <v>0.914285714285714</v>
      </c>
      <c r="H603" s="296" t="str">
        <f t="shared" si="39"/>
        <v>是</v>
      </c>
      <c r="I603" s="301" t="str">
        <f t="shared" si="40"/>
        <v>否</v>
      </c>
    </row>
    <row r="604" ht="36" customHeight="1" spans="1:9">
      <c r="A604" s="297">
        <v>2080802</v>
      </c>
      <c r="B604" s="298" t="s">
        <v>510</v>
      </c>
      <c r="C604" s="299">
        <v>3</v>
      </c>
      <c r="D604" s="299">
        <v>3</v>
      </c>
      <c r="E604" s="300">
        <v>3</v>
      </c>
      <c r="F604" s="271">
        <f t="shared" si="37"/>
        <v>1</v>
      </c>
      <c r="G604" s="271">
        <f t="shared" si="38"/>
        <v>1</v>
      </c>
      <c r="H604" s="296" t="str">
        <f t="shared" si="39"/>
        <v>是</v>
      </c>
      <c r="I604" s="301" t="str">
        <f t="shared" si="40"/>
        <v>否</v>
      </c>
    </row>
    <row r="605" ht="36" hidden="1" customHeight="1" spans="1:9">
      <c r="A605" s="297">
        <v>2080803</v>
      </c>
      <c r="B605" s="298" t="s">
        <v>511</v>
      </c>
      <c r="C605" s="299"/>
      <c r="D605" s="299"/>
      <c r="E605" s="299"/>
      <c r="F605" s="271" t="str">
        <f t="shared" si="37"/>
        <v/>
      </c>
      <c r="G605" s="271" t="str">
        <f t="shared" si="38"/>
        <v/>
      </c>
      <c r="H605" s="296" t="str">
        <f t="shared" si="39"/>
        <v>否</v>
      </c>
      <c r="I605" s="301" t="str">
        <f t="shared" si="40"/>
        <v>否</v>
      </c>
    </row>
    <row r="606" ht="36" hidden="1" customHeight="1" spans="1:9">
      <c r="A606" s="297">
        <v>2080804</v>
      </c>
      <c r="B606" s="298" t="s">
        <v>512</v>
      </c>
      <c r="C606" s="299"/>
      <c r="D606" s="299"/>
      <c r="E606" s="299"/>
      <c r="F606" s="271" t="str">
        <f t="shared" si="37"/>
        <v/>
      </c>
      <c r="G606" s="271" t="str">
        <f t="shared" si="38"/>
        <v/>
      </c>
      <c r="H606" s="296" t="str">
        <f t="shared" si="39"/>
        <v>否</v>
      </c>
      <c r="I606" s="301" t="str">
        <f t="shared" si="40"/>
        <v>否</v>
      </c>
    </row>
    <row r="607" ht="36" hidden="1" customHeight="1" spans="1:9">
      <c r="A607" s="297">
        <v>2080805</v>
      </c>
      <c r="B607" s="298" t="s">
        <v>513</v>
      </c>
      <c r="C607" s="299"/>
      <c r="D607" s="299"/>
      <c r="E607" s="299"/>
      <c r="F607" s="271" t="str">
        <f t="shared" si="37"/>
        <v/>
      </c>
      <c r="G607" s="271" t="str">
        <f t="shared" si="38"/>
        <v/>
      </c>
      <c r="H607" s="296" t="str">
        <f t="shared" si="39"/>
        <v>否</v>
      </c>
      <c r="I607" s="301" t="str">
        <f t="shared" si="40"/>
        <v>否</v>
      </c>
    </row>
    <row r="608" ht="36" hidden="1" customHeight="1" spans="1:9">
      <c r="A608" s="297">
        <v>2080806</v>
      </c>
      <c r="B608" s="298" t="s">
        <v>514</v>
      </c>
      <c r="C608" s="299"/>
      <c r="D608" s="299"/>
      <c r="E608" s="299"/>
      <c r="F608" s="271" t="str">
        <f t="shared" si="37"/>
        <v/>
      </c>
      <c r="G608" s="271" t="str">
        <f t="shared" si="38"/>
        <v/>
      </c>
      <c r="H608" s="296" t="str">
        <f t="shared" si="39"/>
        <v>否</v>
      </c>
      <c r="I608" s="301" t="str">
        <f t="shared" si="40"/>
        <v>否</v>
      </c>
    </row>
    <row r="609" ht="36" hidden="1" customHeight="1" spans="1:9">
      <c r="A609" s="297">
        <v>2080899</v>
      </c>
      <c r="B609" s="298" t="s">
        <v>515</v>
      </c>
      <c r="C609" s="303"/>
      <c r="D609" s="303"/>
      <c r="E609" s="303"/>
      <c r="F609" s="305" t="str">
        <f t="shared" si="37"/>
        <v/>
      </c>
      <c r="G609" s="305" t="str">
        <f t="shared" si="38"/>
        <v/>
      </c>
      <c r="H609" s="296" t="str">
        <f t="shared" si="39"/>
        <v>否</v>
      </c>
      <c r="I609" s="301" t="str">
        <f t="shared" si="40"/>
        <v>否</v>
      </c>
    </row>
    <row r="610" ht="36" customHeight="1" spans="1:9">
      <c r="A610" s="292">
        <v>20809</v>
      </c>
      <c r="B610" s="293" t="s">
        <v>516</v>
      </c>
      <c r="C610" s="306">
        <f>SUM(C611:C615)</f>
        <v>1406</v>
      </c>
      <c r="D610" s="306">
        <f>SUM(D611:D615)</f>
        <v>1600</v>
      </c>
      <c r="E610" s="306">
        <f>SUM(E611:E615)</f>
        <v>1199</v>
      </c>
      <c r="F610" s="179">
        <f t="shared" si="37"/>
        <v>0.852773826458037</v>
      </c>
      <c r="G610" s="179">
        <f t="shared" si="38"/>
        <v>0.749375</v>
      </c>
      <c r="H610" s="296" t="str">
        <f t="shared" si="39"/>
        <v>是</v>
      </c>
      <c r="I610" s="301" t="str">
        <f t="shared" si="40"/>
        <v>是</v>
      </c>
    </row>
    <row r="611" ht="36" hidden="1" customHeight="1" spans="1:9">
      <c r="A611" s="297">
        <v>2080901</v>
      </c>
      <c r="B611" s="298" t="s">
        <v>517</v>
      </c>
      <c r="C611" s="299">
        <v>0</v>
      </c>
      <c r="D611" s="299">
        <v>0</v>
      </c>
      <c r="E611" s="299"/>
      <c r="F611" s="271" t="str">
        <f t="shared" si="37"/>
        <v/>
      </c>
      <c r="G611" s="271" t="str">
        <f t="shared" si="38"/>
        <v/>
      </c>
      <c r="H611" s="296" t="str">
        <f t="shared" si="39"/>
        <v>否</v>
      </c>
      <c r="I611" s="301" t="str">
        <f t="shared" si="40"/>
        <v>否</v>
      </c>
    </row>
    <row r="612" ht="36" customHeight="1" spans="1:9">
      <c r="A612" s="297">
        <v>2080902</v>
      </c>
      <c r="B612" s="298" t="s">
        <v>518</v>
      </c>
      <c r="C612" s="299">
        <v>715</v>
      </c>
      <c r="D612" s="299">
        <v>850</v>
      </c>
      <c r="E612" s="300">
        <v>635</v>
      </c>
      <c r="F612" s="271">
        <f t="shared" si="37"/>
        <v>0.888111888111888</v>
      </c>
      <c r="G612" s="271">
        <f t="shared" si="38"/>
        <v>0.747058823529412</v>
      </c>
      <c r="H612" s="296" t="str">
        <f t="shared" si="39"/>
        <v>是</v>
      </c>
      <c r="I612" s="301" t="str">
        <f t="shared" si="40"/>
        <v>否</v>
      </c>
    </row>
    <row r="613" ht="36" customHeight="1" spans="1:9">
      <c r="A613" s="297">
        <v>2080903</v>
      </c>
      <c r="B613" s="298" t="s">
        <v>519</v>
      </c>
      <c r="C613" s="299">
        <v>498</v>
      </c>
      <c r="D613" s="299">
        <v>550</v>
      </c>
      <c r="E613" s="300">
        <v>469</v>
      </c>
      <c r="F613" s="271">
        <f t="shared" si="37"/>
        <v>0.941767068273092</v>
      </c>
      <c r="G613" s="271">
        <f t="shared" si="38"/>
        <v>0.852727272727273</v>
      </c>
      <c r="H613" s="296" t="str">
        <f t="shared" si="39"/>
        <v>是</v>
      </c>
      <c r="I613" s="301" t="str">
        <f t="shared" si="40"/>
        <v>否</v>
      </c>
    </row>
    <row r="614" ht="36" customHeight="1" spans="1:9">
      <c r="A614" s="297">
        <v>2080904</v>
      </c>
      <c r="B614" s="298" t="s">
        <v>520</v>
      </c>
      <c r="C614" s="299">
        <v>193</v>
      </c>
      <c r="D614" s="299">
        <v>200</v>
      </c>
      <c r="E614" s="300">
        <v>95</v>
      </c>
      <c r="F614" s="271">
        <f t="shared" si="37"/>
        <v>0.492227979274611</v>
      </c>
      <c r="G614" s="271">
        <f t="shared" si="38"/>
        <v>0.475</v>
      </c>
      <c r="H614" s="296" t="str">
        <f t="shared" si="39"/>
        <v>是</v>
      </c>
      <c r="I614" s="301" t="str">
        <f t="shared" si="40"/>
        <v>否</v>
      </c>
    </row>
    <row r="615" ht="36" hidden="1" customHeight="1" spans="1:9">
      <c r="A615" s="297">
        <v>2080999</v>
      </c>
      <c r="B615" s="298" t="s">
        <v>521</v>
      </c>
      <c r="C615" s="303">
        <v>0</v>
      </c>
      <c r="D615" s="303">
        <v>0</v>
      </c>
      <c r="E615" s="303"/>
      <c r="F615" s="305" t="str">
        <f t="shared" si="37"/>
        <v/>
      </c>
      <c r="G615" s="305" t="str">
        <f t="shared" si="38"/>
        <v/>
      </c>
      <c r="H615" s="296" t="str">
        <f t="shared" si="39"/>
        <v>否</v>
      </c>
      <c r="I615" s="301" t="str">
        <f t="shared" si="40"/>
        <v>否</v>
      </c>
    </row>
    <row r="616" ht="36" customHeight="1" spans="1:9">
      <c r="A616" s="292">
        <v>20810</v>
      </c>
      <c r="B616" s="293" t="s">
        <v>522</v>
      </c>
      <c r="C616" s="306">
        <f>SUM(C617:C622)</f>
        <v>263</v>
      </c>
      <c r="D616" s="306">
        <f>SUM(D617:D622)</f>
        <v>305</v>
      </c>
      <c r="E616" s="306">
        <f>SUM(E617:E622)</f>
        <v>306</v>
      </c>
      <c r="F616" s="179">
        <f t="shared" si="37"/>
        <v>1.16349809885932</v>
      </c>
      <c r="G616" s="179">
        <f t="shared" si="38"/>
        <v>1.00327868852459</v>
      </c>
      <c r="H616" s="296" t="str">
        <f t="shared" si="39"/>
        <v>是</v>
      </c>
      <c r="I616" s="301" t="str">
        <f t="shared" si="40"/>
        <v>是</v>
      </c>
    </row>
    <row r="617" ht="36" customHeight="1" spans="1:9">
      <c r="A617" s="297">
        <v>2081001</v>
      </c>
      <c r="B617" s="298" t="s">
        <v>523</v>
      </c>
      <c r="C617" s="299">
        <v>177</v>
      </c>
      <c r="D617" s="299">
        <v>210</v>
      </c>
      <c r="E617" s="300">
        <v>197</v>
      </c>
      <c r="F617" s="271">
        <f t="shared" si="37"/>
        <v>1.11299435028249</v>
      </c>
      <c r="G617" s="271">
        <f t="shared" si="38"/>
        <v>0.938095238095238</v>
      </c>
      <c r="H617" s="296" t="str">
        <f t="shared" si="39"/>
        <v>是</v>
      </c>
      <c r="I617" s="301" t="str">
        <f t="shared" si="40"/>
        <v>否</v>
      </c>
    </row>
    <row r="618" ht="36" customHeight="1" spans="1:9">
      <c r="A618" s="297">
        <v>2081002</v>
      </c>
      <c r="B618" s="298" t="s">
        <v>524</v>
      </c>
      <c r="C618" s="299">
        <v>53</v>
      </c>
      <c r="D618" s="299">
        <v>60</v>
      </c>
      <c r="E618" s="300">
        <v>59</v>
      </c>
      <c r="F618" s="271">
        <f t="shared" si="37"/>
        <v>1.11320754716981</v>
      </c>
      <c r="G618" s="271">
        <f t="shared" si="38"/>
        <v>0.983333333333333</v>
      </c>
      <c r="H618" s="296" t="str">
        <f t="shared" si="39"/>
        <v>是</v>
      </c>
      <c r="I618" s="301" t="str">
        <f t="shared" si="40"/>
        <v>否</v>
      </c>
    </row>
    <row r="619" ht="36" hidden="1" customHeight="1" spans="1:9">
      <c r="A619" s="297">
        <v>2081003</v>
      </c>
      <c r="B619" s="298" t="s">
        <v>525</v>
      </c>
      <c r="C619" s="299">
        <v>0</v>
      </c>
      <c r="D619" s="299">
        <v>0</v>
      </c>
      <c r="E619" s="299">
        <v>0</v>
      </c>
      <c r="F619" s="271" t="str">
        <f t="shared" si="37"/>
        <v/>
      </c>
      <c r="G619" s="271" t="str">
        <f t="shared" si="38"/>
        <v/>
      </c>
      <c r="H619" s="296" t="str">
        <f t="shared" si="39"/>
        <v>否</v>
      </c>
      <c r="I619" s="301" t="str">
        <f t="shared" si="40"/>
        <v>否</v>
      </c>
    </row>
    <row r="620" ht="36" hidden="1" customHeight="1" spans="1:9">
      <c r="A620" s="297">
        <v>2081004</v>
      </c>
      <c r="B620" s="298" t="s">
        <v>526</v>
      </c>
      <c r="C620" s="299">
        <v>0</v>
      </c>
      <c r="D620" s="299">
        <v>0</v>
      </c>
      <c r="E620" s="299">
        <v>0</v>
      </c>
      <c r="F620" s="271" t="str">
        <f t="shared" si="37"/>
        <v/>
      </c>
      <c r="G620" s="271" t="str">
        <f t="shared" si="38"/>
        <v/>
      </c>
      <c r="H620" s="296" t="str">
        <f t="shared" si="39"/>
        <v>否</v>
      </c>
      <c r="I620" s="301" t="str">
        <f t="shared" si="40"/>
        <v>否</v>
      </c>
    </row>
    <row r="621" ht="36" customHeight="1" spans="1:9">
      <c r="A621" s="297">
        <v>2081005</v>
      </c>
      <c r="B621" s="298" t="s">
        <v>527</v>
      </c>
      <c r="C621" s="299">
        <v>33</v>
      </c>
      <c r="D621" s="299">
        <v>35</v>
      </c>
      <c r="E621" s="300">
        <v>50</v>
      </c>
      <c r="F621" s="271">
        <f t="shared" si="37"/>
        <v>1.51515151515152</v>
      </c>
      <c r="G621" s="271">
        <f t="shared" si="38"/>
        <v>1.42857142857143</v>
      </c>
      <c r="H621" s="296" t="str">
        <f t="shared" si="39"/>
        <v>是</v>
      </c>
      <c r="I621" s="301" t="str">
        <f t="shared" si="40"/>
        <v>否</v>
      </c>
    </row>
    <row r="622" ht="36" hidden="1" customHeight="1" spans="1:9">
      <c r="A622" s="297">
        <v>2081099</v>
      </c>
      <c r="B622" s="298" t="s">
        <v>528</v>
      </c>
      <c r="C622" s="303">
        <v>0</v>
      </c>
      <c r="D622" s="303"/>
      <c r="E622" s="303">
        <v>0</v>
      </c>
      <c r="F622" s="305" t="str">
        <f t="shared" si="37"/>
        <v/>
      </c>
      <c r="G622" s="305" t="str">
        <f t="shared" si="38"/>
        <v/>
      </c>
      <c r="H622" s="296" t="str">
        <f t="shared" si="39"/>
        <v>否</v>
      </c>
      <c r="I622" s="301" t="str">
        <f t="shared" si="40"/>
        <v>否</v>
      </c>
    </row>
    <row r="623" ht="36" customHeight="1" spans="1:9">
      <c r="A623" s="292">
        <v>20811</v>
      </c>
      <c r="B623" s="293" t="s">
        <v>529</v>
      </c>
      <c r="C623" s="306">
        <f>SUM(C624:C631)</f>
        <v>435</v>
      </c>
      <c r="D623" s="306">
        <f>SUM(D624:D631)</f>
        <v>498</v>
      </c>
      <c r="E623" s="306">
        <f>SUM(E624:E631)</f>
        <v>1090</v>
      </c>
      <c r="F623" s="179">
        <f t="shared" si="37"/>
        <v>2.50574712643678</v>
      </c>
      <c r="G623" s="179">
        <f t="shared" si="38"/>
        <v>2.18875502008032</v>
      </c>
      <c r="H623" s="296" t="str">
        <f t="shared" si="39"/>
        <v>是</v>
      </c>
      <c r="I623" s="301" t="str">
        <f t="shared" si="40"/>
        <v>是</v>
      </c>
    </row>
    <row r="624" ht="36" customHeight="1" spans="1:9">
      <c r="A624" s="297">
        <v>2081101</v>
      </c>
      <c r="B624" s="298" t="s">
        <v>95</v>
      </c>
      <c r="C624" s="299">
        <v>228</v>
      </c>
      <c r="D624" s="299">
        <v>274</v>
      </c>
      <c r="E624" s="300">
        <v>290</v>
      </c>
      <c r="F624" s="271">
        <f t="shared" si="37"/>
        <v>1.2719298245614</v>
      </c>
      <c r="G624" s="271">
        <f t="shared" si="38"/>
        <v>1.05839416058394</v>
      </c>
      <c r="H624" s="296" t="str">
        <f t="shared" si="39"/>
        <v>是</v>
      </c>
      <c r="I624" s="301" t="str">
        <f t="shared" si="40"/>
        <v>否</v>
      </c>
    </row>
    <row r="625" ht="36" customHeight="1" spans="1:9">
      <c r="A625" s="297">
        <v>2081102</v>
      </c>
      <c r="B625" s="298" t="s">
        <v>96</v>
      </c>
      <c r="C625" s="299">
        <v>8</v>
      </c>
      <c r="D625" s="299">
        <v>9</v>
      </c>
      <c r="E625" s="300">
        <v>9</v>
      </c>
      <c r="F625" s="271">
        <f t="shared" si="37"/>
        <v>1.125</v>
      </c>
      <c r="G625" s="271">
        <f t="shared" si="38"/>
        <v>1</v>
      </c>
      <c r="H625" s="296" t="str">
        <f t="shared" si="39"/>
        <v>是</v>
      </c>
      <c r="I625" s="301" t="str">
        <f t="shared" si="40"/>
        <v>否</v>
      </c>
    </row>
    <row r="626" ht="36" hidden="1" customHeight="1" spans="1:9">
      <c r="A626" s="297">
        <v>2081103</v>
      </c>
      <c r="B626" s="298" t="s">
        <v>97</v>
      </c>
      <c r="C626" s="299">
        <v>0</v>
      </c>
      <c r="D626" s="299">
        <v>0</v>
      </c>
      <c r="E626" s="299">
        <v>0</v>
      </c>
      <c r="F626" s="271" t="str">
        <f t="shared" si="37"/>
        <v/>
      </c>
      <c r="G626" s="271" t="str">
        <f t="shared" si="38"/>
        <v/>
      </c>
      <c r="H626" s="296" t="str">
        <f t="shared" si="39"/>
        <v>否</v>
      </c>
      <c r="I626" s="301" t="str">
        <f t="shared" si="40"/>
        <v>否</v>
      </c>
    </row>
    <row r="627" ht="36" customHeight="1" spans="1:9">
      <c r="A627" s="297">
        <v>2081104</v>
      </c>
      <c r="B627" s="298" t="s">
        <v>530</v>
      </c>
      <c r="C627" s="299">
        <v>5</v>
      </c>
      <c r="D627" s="299">
        <v>5</v>
      </c>
      <c r="E627" s="300">
        <v>3</v>
      </c>
      <c r="F627" s="271">
        <f t="shared" si="37"/>
        <v>0.6</v>
      </c>
      <c r="G627" s="271">
        <f t="shared" si="38"/>
        <v>0.6</v>
      </c>
      <c r="H627" s="296" t="str">
        <f t="shared" si="39"/>
        <v>是</v>
      </c>
      <c r="I627" s="301" t="str">
        <f t="shared" si="40"/>
        <v>否</v>
      </c>
    </row>
    <row r="628" ht="36" customHeight="1" spans="1:9">
      <c r="A628" s="297">
        <v>2081105</v>
      </c>
      <c r="B628" s="298" t="s">
        <v>531</v>
      </c>
      <c r="C628" s="299">
        <v>52</v>
      </c>
      <c r="D628" s="299">
        <v>60</v>
      </c>
      <c r="E628" s="300">
        <v>21</v>
      </c>
      <c r="F628" s="271">
        <f t="shared" si="37"/>
        <v>0.403846153846154</v>
      </c>
      <c r="G628" s="271">
        <f t="shared" si="38"/>
        <v>0.35</v>
      </c>
      <c r="H628" s="296" t="str">
        <f t="shared" si="39"/>
        <v>是</v>
      </c>
      <c r="I628" s="301" t="str">
        <f t="shared" si="40"/>
        <v>否</v>
      </c>
    </row>
    <row r="629" ht="36" customHeight="1" spans="1:9">
      <c r="A629" s="297">
        <v>2081106</v>
      </c>
      <c r="B629" s="317" t="s">
        <v>532</v>
      </c>
      <c r="C629" s="299">
        <v>80</v>
      </c>
      <c r="D629" s="299">
        <v>90</v>
      </c>
      <c r="E629" s="300">
        <v>500</v>
      </c>
      <c r="F629" s="271">
        <f t="shared" si="37"/>
        <v>6.25</v>
      </c>
      <c r="G629" s="271">
        <f t="shared" si="38"/>
        <v>5.55555555555556</v>
      </c>
      <c r="H629" s="296" t="str">
        <f t="shared" si="39"/>
        <v>是</v>
      </c>
      <c r="I629" s="301" t="str">
        <f t="shared" si="40"/>
        <v>否</v>
      </c>
    </row>
    <row r="630" ht="36" hidden="1" customHeight="1" spans="1:9">
      <c r="A630" s="297">
        <v>2081107</v>
      </c>
      <c r="B630" s="298" t="s">
        <v>533</v>
      </c>
      <c r="C630" s="299">
        <v>0</v>
      </c>
      <c r="D630" s="299">
        <v>0</v>
      </c>
      <c r="E630" s="299">
        <v>0</v>
      </c>
      <c r="F630" s="271" t="str">
        <f t="shared" si="37"/>
        <v/>
      </c>
      <c r="G630" s="271" t="str">
        <f t="shared" si="38"/>
        <v/>
      </c>
      <c r="H630" s="296" t="str">
        <f t="shared" si="39"/>
        <v>否</v>
      </c>
      <c r="I630" s="301" t="str">
        <f t="shared" si="40"/>
        <v>否</v>
      </c>
    </row>
    <row r="631" ht="36" customHeight="1" spans="1:9">
      <c r="A631" s="297">
        <v>2081199</v>
      </c>
      <c r="B631" s="298" t="s">
        <v>534</v>
      </c>
      <c r="C631" s="303">
        <v>62</v>
      </c>
      <c r="D631" s="303">
        <v>60</v>
      </c>
      <c r="E631" s="304">
        <v>267</v>
      </c>
      <c r="F631" s="305">
        <f t="shared" si="37"/>
        <v>4.30645161290323</v>
      </c>
      <c r="G631" s="305">
        <f t="shared" si="38"/>
        <v>4.45</v>
      </c>
      <c r="H631" s="296" t="str">
        <f t="shared" si="39"/>
        <v>是</v>
      </c>
      <c r="I631" s="301" t="str">
        <f t="shared" si="40"/>
        <v>否</v>
      </c>
    </row>
    <row r="632" ht="36" customHeight="1" spans="1:9">
      <c r="A632" s="292">
        <v>20815</v>
      </c>
      <c r="B632" s="293" t="s">
        <v>535</v>
      </c>
      <c r="C632" s="306">
        <f>SUM(C633:C636)</f>
        <v>338</v>
      </c>
      <c r="D632" s="306">
        <f>SUM(D633:D636)</f>
        <v>500</v>
      </c>
      <c r="E632" s="306">
        <f>SUM(E633:E636)</f>
        <v>0</v>
      </c>
      <c r="F632" s="179">
        <f t="shared" si="37"/>
        <v>0</v>
      </c>
      <c r="G632" s="179">
        <f t="shared" si="38"/>
        <v>0</v>
      </c>
      <c r="H632" s="296" t="str">
        <f t="shared" si="39"/>
        <v>是</v>
      </c>
      <c r="I632" s="301" t="str">
        <f t="shared" si="40"/>
        <v>是</v>
      </c>
    </row>
    <row r="633" ht="36" hidden="1" customHeight="1" spans="1:9">
      <c r="A633" s="297">
        <v>2081501</v>
      </c>
      <c r="B633" s="298" t="s">
        <v>536</v>
      </c>
      <c r="C633" s="299"/>
      <c r="D633" s="299">
        <v>0</v>
      </c>
      <c r="E633" s="299"/>
      <c r="F633" s="271" t="str">
        <f t="shared" si="37"/>
        <v/>
      </c>
      <c r="G633" s="271" t="str">
        <f t="shared" si="38"/>
        <v/>
      </c>
      <c r="H633" s="296" t="str">
        <f t="shared" si="39"/>
        <v>否</v>
      </c>
      <c r="I633" s="301" t="str">
        <f t="shared" si="40"/>
        <v>否</v>
      </c>
    </row>
    <row r="634" ht="36" hidden="1" customHeight="1" spans="1:9">
      <c r="A634" s="297">
        <v>2081502</v>
      </c>
      <c r="B634" s="298" t="s">
        <v>537</v>
      </c>
      <c r="C634" s="299"/>
      <c r="D634" s="299">
        <v>0</v>
      </c>
      <c r="E634" s="299"/>
      <c r="F634" s="271" t="str">
        <f t="shared" si="37"/>
        <v/>
      </c>
      <c r="G634" s="271" t="str">
        <f t="shared" si="38"/>
        <v/>
      </c>
      <c r="H634" s="296" t="str">
        <f t="shared" si="39"/>
        <v>否</v>
      </c>
      <c r="I634" s="301" t="str">
        <f t="shared" si="40"/>
        <v>否</v>
      </c>
    </row>
    <row r="635" ht="36" customHeight="1" spans="1:9">
      <c r="A635" s="297">
        <v>2081503</v>
      </c>
      <c r="B635" s="298" t="s">
        <v>538</v>
      </c>
      <c r="C635" s="299">
        <v>338</v>
      </c>
      <c r="D635" s="299">
        <v>500</v>
      </c>
      <c r="E635" s="300"/>
      <c r="F635" s="271">
        <f t="shared" si="37"/>
        <v>0</v>
      </c>
      <c r="G635" s="271">
        <f t="shared" si="38"/>
        <v>0</v>
      </c>
      <c r="H635" s="296" t="str">
        <f t="shared" si="39"/>
        <v>是</v>
      </c>
      <c r="I635" s="301" t="str">
        <f t="shared" si="40"/>
        <v>否</v>
      </c>
    </row>
    <row r="636" ht="36" hidden="1" customHeight="1" spans="1:9">
      <c r="A636" s="297">
        <v>2081599</v>
      </c>
      <c r="B636" s="298" t="s">
        <v>539</v>
      </c>
      <c r="C636" s="303"/>
      <c r="D636" s="303"/>
      <c r="E636" s="303"/>
      <c r="F636" s="305" t="str">
        <f t="shared" si="37"/>
        <v/>
      </c>
      <c r="G636" s="305" t="str">
        <f t="shared" si="38"/>
        <v/>
      </c>
      <c r="H636" s="296" t="str">
        <f t="shared" si="39"/>
        <v>否</v>
      </c>
      <c r="I636" s="301" t="str">
        <f t="shared" si="40"/>
        <v>否</v>
      </c>
    </row>
    <row r="637" ht="36" customHeight="1" spans="1:9">
      <c r="A637" s="292">
        <v>20816</v>
      </c>
      <c r="B637" s="293" t="s">
        <v>540</v>
      </c>
      <c r="C637" s="306">
        <f>SUM(C638:C641)</f>
        <v>192</v>
      </c>
      <c r="D637" s="306">
        <f>SUM(D638:D641)</f>
        <v>217</v>
      </c>
      <c r="E637" s="306">
        <f>SUM(E638:E641)</f>
        <v>226</v>
      </c>
      <c r="F637" s="179">
        <f t="shared" si="37"/>
        <v>1.17708333333333</v>
      </c>
      <c r="G637" s="179">
        <f t="shared" si="38"/>
        <v>1.04147465437788</v>
      </c>
      <c r="H637" s="296" t="str">
        <f t="shared" si="39"/>
        <v>是</v>
      </c>
      <c r="I637" s="301" t="str">
        <f t="shared" si="40"/>
        <v>是</v>
      </c>
    </row>
    <row r="638" ht="36" customHeight="1" spans="1:9">
      <c r="A638" s="297">
        <v>2081601</v>
      </c>
      <c r="B638" s="298" t="s">
        <v>95</v>
      </c>
      <c r="C638" s="299">
        <v>147</v>
      </c>
      <c r="D638" s="299">
        <v>176</v>
      </c>
      <c r="E638" s="300">
        <v>185</v>
      </c>
      <c r="F638" s="271">
        <f t="shared" si="37"/>
        <v>1.25850340136054</v>
      </c>
      <c r="G638" s="271">
        <f t="shared" si="38"/>
        <v>1.05113636363636</v>
      </c>
      <c r="H638" s="296" t="str">
        <f t="shared" si="39"/>
        <v>是</v>
      </c>
      <c r="I638" s="301" t="str">
        <f t="shared" si="40"/>
        <v>否</v>
      </c>
    </row>
    <row r="639" ht="36" customHeight="1" spans="1:9">
      <c r="A639" s="297">
        <v>2081602</v>
      </c>
      <c r="B639" s="298" t="s">
        <v>96</v>
      </c>
      <c r="C639" s="299">
        <v>1</v>
      </c>
      <c r="D639" s="299">
        <v>1</v>
      </c>
      <c r="E639" s="300">
        <v>1</v>
      </c>
      <c r="F639" s="271">
        <f t="shared" si="37"/>
        <v>1</v>
      </c>
      <c r="G639" s="271">
        <f t="shared" si="38"/>
        <v>1</v>
      </c>
      <c r="H639" s="296" t="str">
        <f t="shared" si="39"/>
        <v>是</v>
      </c>
      <c r="I639" s="301" t="str">
        <f t="shared" si="40"/>
        <v>否</v>
      </c>
    </row>
    <row r="640" ht="36" hidden="1" customHeight="1" spans="1:9">
      <c r="A640" s="297">
        <v>2081603</v>
      </c>
      <c r="B640" s="298" t="s">
        <v>97</v>
      </c>
      <c r="C640" s="299">
        <v>0</v>
      </c>
      <c r="D640" s="299">
        <v>0</v>
      </c>
      <c r="E640" s="299">
        <v>0</v>
      </c>
      <c r="F640" s="271" t="str">
        <f t="shared" si="37"/>
        <v/>
      </c>
      <c r="G640" s="271" t="str">
        <f t="shared" si="38"/>
        <v/>
      </c>
      <c r="H640" s="296" t="str">
        <f t="shared" si="39"/>
        <v>否</v>
      </c>
      <c r="I640" s="301" t="str">
        <f t="shared" si="40"/>
        <v>否</v>
      </c>
    </row>
    <row r="641" ht="36" customHeight="1" spans="1:9">
      <c r="A641" s="297">
        <v>2081699</v>
      </c>
      <c r="B641" s="298" t="s">
        <v>541</v>
      </c>
      <c r="C641" s="303">
        <v>44</v>
      </c>
      <c r="D641" s="303">
        <v>40</v>
      </c>
      <c r="E641" s="304">
        <v>40</v>
      </c>
      <c r="F641" s="305">
        <f t="shared" si="37"/>
        <v>0.909090909090909</v>
      </c>
      <c r="G641" s="305">
        <f t="shared" si="38"/>
        <v>1</v>
      </c>
      <c r="H641" s="296" t="str">
        <f t="shared" si="39"/>
        <v>是</v>
      </c>
      <c r="I641" s="301" t="str">
        <f t="shared" si="40"/>
        <v>否</v>
      </c>
    </row>
    <row r="642" ht="36" hidden="1" customHeight="1" spans="1:9">
      <c r="A642" s="292">
        <v>20819</v>
      </c>
      <c r="B642" s="293" t="s">
        <v>542</v>
      </c>
      <c r="C642" s="306">
        <f>SUM(C643:C644)</f>
        <v>0</v>
      </c>
      <c r="D642" s="306">
        <f>SUM(D643:D644)</f>
        <v>0</v>
      </c>
      <c r="E642" s="306">
        <f>SUM(E643:E644)</f>
        <v>0</v>
      </c>
      <c r="F642" s="179" t="str">
        <f t="shared" si="37"/>
        <v/>
      </c>
      <c r="G642" s="179" t="str">
        <f t="shared" si="38"/>
        <v/>
      </c>
      <c r="H642" s="296" t="str">
        <f t="shared" si="39"/>
        <v>否</v>
      </c>
      <c r="I642" s="301" t="str">
        <f t="shared" si="40"/>
        <v>是</v>
      </c>
    </row>
    <row r="643" ht="36" hidden="1" customHeight="1" spans="1:9">
      <c r="A643" s="297">
        <v>2081901</v>
      </c>
      <c r="B643" s="298" t="s">
        <v>543</v>
      </c>
      <c r="C643" s="299"/>
      <c r="D643" s="299"/>
      <c r="E643" s="299"/>
      <c r="F643" s="271" t="str">
        <f t="shared" si="37"/>
        <v/>
      </c>
      <c r="G643" s="271" t="str">
        <f t="shared" si="38"/>
        <v/>
      </c>
      <c r="H643" s="296" t="str">
        <f t="shared" si="39"/>
        <v>否</v>
      </c>
      <c r="I643" s="301" t="str">
        <f t="shared" si="40"/>
        <v>否</v>
      </c>
    </row>
    <row r="644" ht="36" hidden="1" customHeight="1" spans="1:9">
      <c r="A644" s="297">
        <v>2081902</v>
      </c>
      <c r="B644" s="298" t="s">
        <v>544</v>
      </c>
      <c r="C644" s="303"/>
      <c r="D644" s="303"/>
      <c r="E644" s="303"/>
      <c r="F644" s="305" t="str">
        <f t="shared" si="37"/>
        <v/>
      </c>
      <c r="G644" s="305" t="str">
        <f t="shared" si="38"/>
        <v/>
      </c>
      <c r="H644" s="296" t="str">
        <f t="shared" si="39"/>
        <v>否</v>
      </c>
      <c r="I644" s="301" t="str">
        <f t="shared" si="40"/>
        <v>否</v>
      </c>
    </row>
    <row r="645" ht="36" customHeight="1" spans="1:9">
      <c r="A645" s="292">
        <v>20820</v>
      </c>
      <c r="B645" s="293" t="s">
        <v>545</v>
      </c>
      <c r="C645" s="306">
        <f>SUM(C646:C647)</f>
        <v>123</v>
      </c>
      <c r="D645" s="306">
        <f>SUM(D646:D647)</f>
        <v>150</v>
      </c>
      <c r="E645" s="306">
        <f>SUM(E646:E647)</f>
        <v>118</v>
      </c>
      <c r="F645" s="179">
        <f t="shared" ref="F645:F708" si="41">IF(C645&lt;&gt;0,E645/C645,"")</f>
        <v>0.959349593495935</v>
      </c>
      <c r="G645" s="179">
        <f t="shared" ref="G645:G708" si="42">IF(D645&lt;&gt;0,E645/D645,"")</f>
        <v>0.786666666666667</v>
      </c>
      <c r="H645" s="296" t="str">
        <f t="shared" ref="H645:H708" si="43">IF(B645&lt;&gt;"",IF(SUM(C645:E645,J645)&lt;&gt;0,"是","否"),"是")</f>
        <v>是</v>
      </c>
      <c r="I645" s="301" t="str">
        <f t="shared" ref="I645:I708" si="44">IF(LEN(A645)&lt;=5,"是","否")</f>
        <v>是</v>
      </c>
    </row>
    <row r="646" ht="36" hidden="1" customHeight="1" spans="1:9">
      <c r="A646" s="297">
        <v>2082001</v>
      </c>
      <c r="B646" s="298" t="s">
        <v>546</v>
      </c>
      <c r="C646" s="299"/>
      <c r="D646" s="299"/>
      <c r="E646" s="299"/>
      <c r="F646" s="271" t="str">
        <f t="shared" si="41"/>
        <v/>
      </c>
      <c r="G646" s="271" t="str">
        <f t="shared" si="42"/>
        <v/>
      </c>
      <c r="H646" s="296" t="str">
        <f t="shared" si="43"/>
        <v>否</v>
      </c>
      <c r="I646" s="301" t="str">
        <f t="shared" si="44"/>
        <v>否</v>
      </c>
    </row>
    <row r="647" ht="36" customHeight="1" spans="1:9">
      <c r="A647" s="297">
        <v>2082002</v>
      </c>
      <c r="B647" s="298" t="s">
        <v>547</v>
      </c>
      <c r="C647" s="303">
        <v>123</v>
      </c>
      <c r="D647" s="303">
        <v>150</v>
      </c>
      <c r="E647" s="304">
        <v>118</v>
      </c>
      <c r="F647" s="305">
        <f t="shared" si="41"/>
        <v>0.959349593495935</v>
      </c>
      <c r="G647" s="305">
        <f t="shared" si="42"/>
        <v>0.786666666666667</v>
      </c>
      <c r="H647" s="296" t="str">
        <f t="shared" si="43"/>
        <v>是</v>
      </c>
      <c r="I647" s="301" t="str">
        <f t="shared" si="44"/>
        <v>否</v>
      </c>
    </row>
    <row r="648" ht="36" hidden="1" customHeight="1" spans="1:9">
      <c r="A648" s="292">
        <v>20821</v>
      </c>
      <c r="B648" s="293" t="s">
        <v>548</v>
      </c>
      <c r="C648" s="306">
        <f>SUM(C649:C650)</f>
        <v>0</v>
      </c>
      <c r="D648" s="306">
        <f>SUM(D649:D650)</f>
        <v>0</v>
      </c>
      <c r="E648" s="306">
        <f>SUM(E649:E650)</f>
        <v>0</v>
      </c>
      <c r="F648" s="179" t="str">
        <f t="shared" si="41"/>
        <v/>
      </c>
      <c r="G648" s="179" t="str">
        <f t="shared" si="42"/>
        <v/>
      </c>
      <c r="H648" s="296" t="str">
        <f t="shared" si="43"/>
        <v>否</v>
      </c>
      <c r="I648" s="301" t="str">
        <f t="shared" si="44"/>
        <v>是</v>
      </c>
    </row>
    <row r="649" ht="36" hidden="1" customHeight="1" spans="1:9">
      <c r="A649" s="297">
        <v>2082101</v>
      </c>
      <c r="B649" s="298" t="s">
        <v>549</v>
      </c>
      <c r="C649" s="299"/>
      <c r="D649" s="299"/>
      <c r="E649" s="299"/>
      <c r="F649" s="271" t="str">
        <f t="shared" si="41"/>
        <v/>
      </c>
      <c r="G649" s="271" t="str">
        <f t="shared" si="42"/>
        <v/>
      </c>
      <c r="H649" s="296" t="str">
        <f t="shared" si="43"/>
        <v>否</v>
      </c>
      <c r="I649" s="301" t="str">
        <f t="shared" si="44"/>
        <v>否</v>
      </c>
    </row>
    <row r="650" ht="36" hidden="1" customHeight="1" spans="1:9">
      <c r="A650" s="297">
        <v>2082102</v>
      </c>
      <c r="B650" s="298" t="s">
        <v>550</v>
      </c>
      <c r="C650" s="318"/>
      <c r="D650" s="318"/>
      <c r="E650" s="318"/>
      <c r="F650" s="305" t="str">
        <f t="shared" si="41"/>
        <v/>
      </c>
      <c r="G650" s="305" t="str">
        <f t="shared" si="42"/>
        <v/>
      </c>
      <c r="H650" s="296" t="str">
        <f t="shared" si="43"/>
        <v>否</v>
      </c>
      <c r="I650" s="301" t="str">
        <f t="shared" si="44"/>
        <v>否</v>
      </c>
    </row>
    <row r="651" ht="36" hidden="1" customHeight="1" spans="1:9">
      <c r="A651" s="292">
        <v>20824</v>
      </c>
      <c r="B651" s="293" t="s">
        <v>551</v>
      </c>
      <c r="C651" s="308">
        <f>SUM(C652:C653)</f>
        <v>0</v>
      </c>
      <c r="D651" s="308">
        <f>SUM(D652:D653)</f>
        <v>0</v>
      </c>
      <c r="E651" s="308">
        <f>SUM(E652:E653)</f>
        <v>0</v>
      </c>
      <c r="F651" s="179" t="str">
        <f t="shared" si="41"/>
        <v/>
      </c>
      <c r="G651" s="179" t="str">
        <f t="shared" si="42"/>
        <v/>
      </c>
      <c r="H651" s="296" t="str">
        <f t="shared" si="43"/>
        <v>否</v>
      </c>
      <c r="I651" s="301" t="str">
        <f t="shared" si="44"/>
        <v>是</v>
      </c>
    </row>
    <row r="652" ht="36" hidden="1" customHeight="1" spans="1:9">
      <c r="A652" s="297">
        <v>2082401</v>
      </c>
      <c r="B652" s="298" t="s">
        <v>552</v>
      </c>
      <c r="C652" s="309"/>
      <c r="D652" s="309"/>
      <c r="E652" s="309"/>
      <c r="F652" s="271" t="str">
        <f t="shared" si="41"/>
        <v/>
      </c>
      <c r="G652" s="271" t="str">
        <f t="shared" si="42"/>
        <v/>
      </c>
      <c r="H652" s="296" t="str">
        <f t="shared" si="43"/>
        <v>否</v>
      </c>
      <c r="I652" s="301" t="str">
        <f t="shared" si="44"/>
        <v>否</v>
      </c>
    </row>
    <row r="653" ht="36" hidden="1" customHeight="1" spans="1:9">
      <c r="A653" s="319">
        <v>2082402</v>
      </c>
      <c r="B653" s="298" t="s">
        <v>553</v>
      </c>
      <c r="C653" s="303"/>
      <c r="D653" s="303"/>
      <c r="E653" s="303"/>
      <c r="F653" s="305" t="str">
        <f t="shared" si="41"/>
        <v/>
      </c>
      <c r="G653" s="305" t="str">
        <f t="shared" si="42"/>
        <v/>
      </c>
      <c r="H653" s="296" t="str">
        <f t="shared" si="43"/>
        <v>否</v>
      </c>
      <c r="I653" s="301" t="str">
        <f t="shared" si="44"/>
        <v>否</v>
      </c>
    </row>
    <row r="654" ht="36" customHeight="1" spans="1:9">
      <c r="A654" s="292">
        <v>20825</v>
      </c>
      <c r="B654" s="293" t="s">
        <v>554</v>
      </c>
      <c r="C654" s="306">
        <f>SUM(C655:C656)</f>
        <v>8</v>
      </c>
      <c r="D654" s="306">
        <f>SUM(D655:D656)</f>
        <v>8</v>
      </c>
      <c r="E654" s="306">
        <f>SUM(E655:E656)</f>
        <v>5</v>
      </c>
      <c r="F654" s="179">
        <f t="shared" si="41"/>
        <v>0.625</v>
      </c>
      <c r="G654" s="179">
        <f t="shared" si="42"/>
        <v>0.625</v>
      </c>
      <c r="H654" s="296" t="str">
        <f t="shared" si="43"/>
        <v>是</v>
      </c>
      <c r="I654" s="301" t="str">
        <f t="shared" si="44"/>
        <v>是</v>
      </c>
    </row>
    <row r="655" ht="36" customHeight="1" spans="1:9">
      <c r="A655" s="297">
        <v>2082501</v>
      </c>
      <c r="B655" s="298" t="s">
        <v>555</v>
      </c>
      <c r="C655" s="299">
        <v>3</v>
      </c>
      <c r="D655" s="299">
        <v>3</v>
      </c>
      <c r="E655" s="300"/>
      <c r="F655" s="271">
        <f t="shared" si="41"/>
        <v>0</v>
      </c>
      <c r="G655" s="271">
        <f t="shared" si="42"/>
        <v>0</v>
      </c>
      <c r="H655" s="296" t="str">
        <f t="shared" si="43"/>
        <v>是</v>
      </c>
      <c r="I655" s="301" t="str">
        <f t="shared" si="44"/>
        <v>否</v>
      </c>
    </row>
    <row r="656" ht="36" customHeight="1" spans="1:9">
      <c r="A656" s="297">
        <v>2082502</v>
      </c>
      <c r="B656" s="298" t="s">
        <v>556</v>
      </c>
      <c r="C656" s="303">
        <v>5</v>
      </c>
      <c r="D656" s="303">
        <v>5</v>
      </c>
      <c r="E656" s="304">
        <v>5</v>
      </c>
      <c r="F656" s="305">
        <f t="shared" si="41"/>
        <v>1</v>
      </c>
      <c r="G656" s="305">
        <f t="shared" si="42"/>
        <v>1</v>
      </c>
      <c r="H656" s="296" t="str">
        <f t="shared" si="43"/>
        <v>是</v>
      </c>
      <c r="I656" s="301" t="str">
        <f t="shared" si="44"/>
        <v>否</v>
      </c>
    </row>
    <row r="657" ht="36" customHeight="1" spans="1:9">
      <c r="A657" s="292">
        <v>20826</v>
      </c>
      <c r="B657" s="293" t="s">
        <v>557</v>
      </c>
      <c r="C657" s="306">
        <f>SUM(C658:C660)</f>
        <v>0</v>
      </c>
      <c r="D657" s="306">
        <f>SUM(D658:D660)</f>
        <v>0</v>
      </c>
      <c r="E657" s="306">
        <f>SUM(E658:E660)</f>
        <v>4096</v>
      </c>
      <c r="F657" s="179" t="str">
        <f t="shared" si="41"/>
        <v/>
      </c>
      <c r="G657" s="179" t="str">
        <f t="shared" si="42"/>
        <v/>
      </c>
      <c r="H657" s="296" t="str">
        <f t="shared" si="43"/>
        <v>是</v>
      </c>
      <c r="I657" s="301" t="str">
        <f t="shared" si="44"/>
        <v>是</v>
      </c>
    </row>
    <row r="658" ht="36" customHeight="1" spans="1:9">
      <c r="A658" s="297">
        <v>2082601</v>
      </c>
      <c r="B658" s="298" t="s">
        <v>558</v>
      </c>
      <c r="C658" s="299"/>
      <c r="D658" s="299"/>
      <c r="E658" s="300">
        <v>4096</v>
      </c>
      <c r="F658" s="271" t="str">
        <f t="shared" si="41"/>
        <v/>
      </c>
      <c r="G658" s="271" t="str">
        <f t="shared" si="42"/>
        <v/>
      </c>
      <c r="H658" s="296" t="str">
        <f t="shared" si="43"/>
        <v>是</v>
      </c>
      <c r="I658" s="301" t="str">
        <f t="shared" si="44"/>
        <v>否</v>
      </c>
    </row>
    <row r="659" ht="36" hidden="1" customHeight="1" spans="1:9">
      <c r="A659" s="297">
        <v>2082602</v>
      </c>
      <c r="B659" s="298" t="s">
        <v>559</v>
      </c>
      <c r="C659" s="299"/>
      <c r="D659" s="299"/>
      <c r="E659" s="299"/>
      <c r="F659" s="271" t="str">
        <f t="shared" si="41"/>
        <v/>
      </c>
      <c r="G659" s="271" t="str">
        <f t="shared" si="42"/>
        <v/>
      </c>
      <c r="H659" s="296" t="str">
        <f t="shared" si="43"/>
        <v>否</v>
      </c>
      <c r="I659" s="301" t="str">
        <f t="shared" si="44"/>
        <v>否</v>
      </c>
    </row>
    <row r="660" ht="36" hidden="1" customHeight="1" spans="1:9">
      <c r="A660" s="297">
        <v>2082699</v>
      </c>
      <c r="B660" s="298" t="s">
        <v>560</v>
      </c>
      <c r="C660" s="303"/>
      <c r="D660" s="303"/>
      <c r="E660" s="303"/>
      <c r="F660" s="305" t="str">
        <f t="shared" si="41"/>
        <v/>
      </c>
      <c r="G660" s="305" t="str">
        <f t="shared" si="42"/>
        <v/>
      </c>
      <c r="H660" s="296" t="str">
        <f t="shared" si="43"/>
        <v>否</v>
      </c>
      <c r="I660" s="301" t="str">
        <f t="shared" si="44"/>
        <v>否</v>
      </c>
    </row>
    <row r="661" ht="36" hidden="1" customHeight="1" spans="1:9">
      <c r="A661" s="292">
        <v>20827</v>
      </c>
      <c r="B661" s="293" t="s">
        <v>561</v>
      </c>
      <c r="C661" s="306">
        <f>SUM(C662:C665)</f>
        <v>0</v>
      </c>
      <c r="D661" s="306">
        <f>SUM(D662:D665)</f>
        <v>0</v>
      </c>
      <c r="E661" s="306">
        <f>SUM(E662:E665)</f>
        <v>0</v>
      </c>
      <c r="F661" s="179" t="str">
        <f t="shared" si="41"/>
        <v/>
      </c>
      <c r="G661" s="179" t="str">
        <f t="shared" si="42"/>
        <v/>
      </c>
      <c r="H661" s="296" t="str">
        <f t="shared" si="43"/>
        <v>否</v>
      </c>
      <c r="I661" s="301" t="str">
        <f t="shared" si="44"/>
        <v>是</v>
      </c>
    </row>
    <row r="662" ht="36" hidden="1" customHeight="1" spans="1:9">
      <c r="A662" s="297">
        <v>2082701</v>
      </c>
      <c r="B662" s="298" t="s">
        <v>562</v>
      </c>
      <c r="C662" s="299"/>
      <c r="D662" s="299"/>
      <c r="E662" s="299"/>
      <c r="F662" s="271" t="str">
        <f t="shared" si="41"/>
        <v/>
      </c>
      <c r="G662" s="271" t="str">
        <f t="shared" si="42"/>
        <v/>
      </c>
      <c r="H662" s="296" t="str">
        <f t="shared" si="43"/>
        <v>否</v>
      </c>
      <c r="I662" s="301" t="str">
        <f t="shared" si="44"/>
        <v>否</v>
      </c>
    </row>
    <row r="663" ht="36" hidden="1" customHeight="1" spans="1:9">
      <c r="A663" s="297">
        <v>2082702</v>
      </c>
      <c r="B663" s="298" t="s">
        <v>563</v>
      </c>
      <c r="C663" s="299"/>
      <c r="D663" s="299"/>
      <c r="E663" s="299"/>
      <c r="F663" s="271" t="str">
        <f t="shared" si="41"/>
        <v/>
      </c>
      <c r="G663" s="271" t="str">
        <f t="shared" si="42"/>
        <v/>
      </c>
      <c r="H663" s="296" t="str">
        <f t="shared" si="43"/>
        <v>否</v>
      </c>
      <c r="I663" s="301" t="str">
        <f t="shared" si="44"/>
        <v>否</v>
      </c>
    </row>
    <row r="664" ht="36" hidden="1" customHeight="1" spans="1:9">
      <c r="A664" s="297">
        <v>2082703</v>
      </c>
      <c r="B664" s="298" t="s">
        <v>564</v>
      </c>
      <c r="C664" s="299"/>
      <c r="D664" s="299"/>
      <c r="E664" s="299"/>
      <c r="F664" s="271" t="str">
        <f t="shared" si="41"/>
        <v/>
      </c>
      <c r="G664" s="271" t="str">
        <f t="shared" si="42"/>
        <v/>
      </c>
      <c r="H664" s="296" t="str">
        <f t="shared" si="43"/>
        <v>否</v>
      </c>
      <c r="I664" s="301" t="str">
        <f t="shared" si="44"/>
        <v>否</v>
      </c>
    </row>
    <row r="665" ht="36" hidden="1" customHeight="1" spans="1:9">
      <c r="A665" s="297">
        <v>2082799</v>
      </c>
      <c r="B665" s="298" t="s">
        <v>565</v>
      </c>
      <c r="C665" s="303"/>
      <c r="D665" s="303"/>
      <c r="E665" s="303"/>
      <c r="F665" s="305" t="str">
        <f t="shared" si="41"/>
        <v/>
      </c>
      <c r="G665" s="305" t="str">
        <f t="shared" si="42"/>
        <v/>
      </c>
      <c r="H665" s="296" t="str">
        <f t="shared" si="43"/>
        <v>否</v>
      </c>
      <c r="I665" s="301" t="str">
        <f t="shared" si="44"/>
        <v>否</v>
      </c>
    </row>
    <row r="666" ht="36" customHeight="1" spans="1:9">
      <c r="A666" s="292">
        <v>20899</v>
      </c>
      <c r="B666" s="293" t="s">
        <v>566</v>
      </c>
      <c r="C666" s="306">
        <f>SUM(C667)</f>
        <v>317</v>
      </c>
      <c r="D666" s="306">
        <f>SUM(D667)</f>
        <v>500</v>
      </c>
      <c r="E666" s="306">
        <f>SUM(E667)</f>
        <v>578</v>
      </c>
      <c r="F666" s="179">
        <f t="shared" si="41"/>
        <v>1.82334384858044</v>
      </c>
      <c r="G666" s="179">
        <f t="shared" si="42"/>
        <v>1.156</v>
      </c>
      <c r="H666" s="296" t="str">
        <f t="shared" si="43"/>
        <v>是</v>
      </c>
      <c r="I666" s="301" t="str">
        <f t="shared" si="44"/>
        <v>是</v>
      </c>
    </row>
    <row r="667" ht="36" customHeight="1" spans="1:9">
      <c r="A667" s="297">
        <v>2089901</v>
      </c>
      <c r="B667" s="298" t="s">
        <v>567</v>
      </c>
      <c r="C667" s="303">
        <v>317</v>
      </c>
      <c r="D667" s="303">
        <v>500</v>
      </c>
      <c r="E667" s="304">
        <v>578</v>
      </c>
      <c r="F667" s="305">
        <f t="shared" si="41"/>
        <v>1.82334384858044</v>
      </c>
      <c r="G667" s="305">
        <f t="shared" si="42"/>
        <v>1.156</v>
      </c>
      <c r="H667" s="296" t="str">
        <f t="shared" si="43"/>
        <v>是</v>
      </c>
      <c r="I667" s="301" t="str">
        <f t="shared" si="44"/>
        <v>否</v>
      </c>
    </row>
    <row r="668" ht="36" customHeight="1" spans="1:10">
      <c r="A668" s="292">
        <v>210</v>
      </c>
      <c r="B668" s="293" t="s">
        <v>65</v>
      </c>
      <c r="C668" s="294">
        <f>SUM(C669,C674,C687,C691,C703,C706,C710,C720,C725,C731,C735,C738)</f>
        <v>118626</v>
      </c>
      <c r="D668" s="294">
        <f>SUM(D669,D674,D687,D691,D703,D706,D710,D720,D725,D731,D735,D738)</f>
        <v>131855</v>
      </c>
      <c r="E668" s="294">
        <f>SUM(E669,E674,E687,E691,E703,E706,E710,E720,E725,E731,E735,E738)</f>
        <v>123047</v>
      </c>
      <c r="F668" s="295">
        <f t="shared" si="41"/>
        <v>1.03726838972906</v>
      </c>
      <c r="G668" s="295">
        <f t="shared" si="42"/>
        <v>0.933199347768382</v>
      </c>
      <c r="H668" s="296" t="str">
        <f t="shared" si="43"/>
        <v>是</v>
      </c>
      <c r="I668" s="301" t="str">
        <f t="shared" si="44"/>
        <v>是</v>
      </c>
      <c r="J668" s="286">
        <v>1</v>
      </c>
    </row>
    <row r="669" ht="36" customHeight="1" spans="1:9">
      <c r="A669" s="292">
        <v>21001</v>
      </c>
      <c r="B669" s="293" t="s">
        <v>568</v>
      </c>
      <c r="C669" s="306">
        <f>SUM(C670:C673)</f>
        <v>787</v>
      </c>
      <c r="D669" s="306">
        <f>SUM(D670:D673)</f>
        <v>936</v>
      </c>
      <c r="E669" s="306">
        <f>SUM(E670:E673)</f>
        <v>965</v>
      </c>
      <c r="F669" s="179">
        <f t="shared" si="41"/>
        <v>1.22617534942821</v>
      </c>
      <c r="G669" s="179">
        <f t="shared" si="42"/>
        <v>1.03098290598291</v>
      </c>
      <c r="H669" s="296" t="str">
        <f t="shared" si="43"/>
        <v>是</v>
      </c>
      <c r="I669" s="301" t="str">
        <f t="shared" si="44"/>
        <v>是</v>
      </c>
    </row>
    <row r="670" ht="36" customHeight="1" spans="1:9">
      <c r="A670" s="297">
        <v>2100101</v>
      </c>
      <c r="B670" s="298" t="s">
        <v>95</v>
      </c>
      <c r="C670" s="299">
        <v>597</v>
      </c>
      <c r="D670" s="299">
        <v>716</v>
      </c>
      <c r="E670" s="300">
        <v>706</v>
      </c>
      <c r="F670" s="271">
        <f t="shared" si="41"/>
        <v>1.18257956448911</v>
      </c>
      <c r="G670" s="271">
        <f t="shared" si="42"/>
        <v>0.986033519553073</v>
      </c>
      <c r="H670" s="296" t="str">
        <f t="shared" si="43"/>
        <v>是</v>
      </c>
      <c r="I670" s="301" t="str">
        <f t="shared" si="44"/>
        <v>否</v>
      </c>
    </row>
    <row r="671" ht="36" customHeight="1" spans="1:9">
      <c r="A671" s="297">
        <v>2100102</v>
      </c>
      <c r="B671" s="298" t="s">
        <v>96</v>
      </c>
      <c r="C671" s="299">
        <v>0</v>
      </c>
      <c r="D671" s="299">
        <v>0</v>
      </c>
      <c r="E671" s="300">
        <v>11</v>
      </c>
      <c r="F671" s="271" t="str">
        <f t="shared" si="41"/>
        <v/>
      </c>
      <c r="G671" s="271" t="str">
        <f t="shared" si="42"/>
        <v/>
      </c>
      <c r="H671" s="296" t="str">
        <f t="shared" si="43"/>
        <v>是</v>
      </c>
      <c r="I671" s="301" t="str">
        <f t="shared" si="44"/>
        <v>否</v>
      </c>
    </row>
    <row r="672" ht="36" hidden="1" customHeight="1" spans="1:9">
      <c r="A672" s="297">
        <v>2100103</v>
      </c>
      <c r="B672" s="298" t="s">
        <v>97</v>
      </c>
      <c r="C672" s="299">
        <v>0</v>
      </c>
      <c r="D672" s="299">
        <v>0</v>
      </c>
      <c r="E672" s="299">
        <v>0</v>
      </c>
      <c r="F672" s="271" t="str">
        <f t="shared" si="41"/>
        <v/>
      </c>
      <c r="G672" s="271" t="str">
        <f t="shared" si="42"/>
        <v/>
      </c>
      <c r="H672" s="296" t="str">
        <f t="shared" si="43"/>
        <v>否</v>
      </c>
      <c r="I672" s="301" t="str">
        <f t="shared" si="44"/>
        <v>否</v>
      </c>
    </row>
    <row r="673" ht="36" customHeight="1" spans="1:9">
      <c r="A673" s="297">
        <v>2100199</v>
      </c>
      <c r="B673" s="298" t="s">
        <v>569</v>
      </c>
      <c r="C673" s="303">
        <v>190</v>
      </c>
      <c r="D673" s="303">
        <v>220</v>
      </c>
      <c r="E673" s="304">
        <v>248</v>
      </c>
      <c r="F673" s="305">
        <f t="shared" si="41"/>
        <v>1.30526315789474</v>
      </c>
      <c r="G673" s="305">
        <f t="shared" si="42"/>
        <v>1.12727272727273</v>
      </c>
      <c r="H673" s="296" t="str">
        <f t="shared" si="43"/>
        <v>是</v>
      </c>
      <c r="I673" s="301" t="str">
        <f t="shared" si="44"/>
        <v>否</v>
      </c>
    </row>
    <row r="674" ht="36" customHeight="1" spans="1:9">
      <c r="A674" s="292">
        <v>21002</v>
      </c>
      <c r="B674" s="293" t="s">
        <v>570</v>
      </c>
      <c r="C674" s="306">
        <f>SUM(C675:C686)</f>
        <v>13135</v>
      </c>
      <c r="D674" s="306">
        <f>SUM(D675:D686)</f>
        <v>16186</v>
      </c>
      <c r="E674" s="306">
        <f>SUM(E675:E686)</f>
        <v>5517</v>
      </c>
      <c r="F674" s="179">
        <f t="shared" si="41"/>
        <v>0.42002283974115</v>
      </c>
      <c r="G674" s="179">
        <f t="shared" si="42"/>
        <v>0.340850117385395</v>
      </c>
      <c r="H674" s="296" t="str">
        <f t="shared" si="43"/>
        <v>是</v>
      </c>
      <c r="I674" s="301" t="str">
        <f t="shared" si="44"/>
        <v>是</v>
      </c>
    </row>
    <row r="675" ht="36" customHeight="1" spans="1:9">
      <c r="A675" s="297">
        <v>2100201</v>
      </c>
      <c r="B675" s="298" t="s">
        <v>571</v>
      </c>
      <c r="C675" s="299">
        <v>10617</v>
      </c>
      <c r="D675" s="299">
        <v>13000</v>
      </c>
      <c r="E675" s="300">
        <v>4664</v>
      </c>
      <c r="F675" s="271">
        <f t="shared" si="41"/>
        <v>0.439295469529999</v>
      </c>
      <c r="G675" s="271">
        <f t="shared" si="42"/>
        <v>0.358769230769231</v>
      </c>
      <c r="H675" s="296" t="str">
        <f t="shared" si="43"/>
        <v>是</v>
      </c>
      <c r="I675" s="301" t="str">
        <f t="shared" si="44"/>
        <v>否</v>
      </c>
    </row>
    <row r="676" ht="36" customHeight="1" spans="1:9">
      <c r="A676" s="297">
        <v>2100202</v>
      </c>
      <c r="B676" s="298" t="s">
        <v>572</v>
      </c>
      <c r="C676" s="299">
        <v>230</v>
      </c>
      <c r="D676" s="299">
        <v>280</v>
      </c>
      <c r="E676" s="300">
        <v>4</v>
      </c>
      <c r="F676" s="271">
        <f t="shared" si="41"/>
        <v>0.0173913043478261</v>
      </c>
      <c r="G676" s="271">
        <f t="shared" si="42"/>
        <v>0.0142857142857143</v>
      </c>
      <c r="H676" s="296" t="str">
        <f t="shared" si="43"/>
        <v>是</v>
      </c>
      <c r="I676" s="301" t="str">
        <f t="shared" si="44"/>
        <v>否</v>
      </c>
    </row>
    <row r="677" ht="36" hidden="1" customHeight="1" spans="1:9">
      <c r="A677" s="297">
        <v>2100203</v>
      </c>
      <c r="B677" s="298" t="s">
        <v>573</v>
      </c>
      <c r="C677" s="299">
        <v>0</v>
      </c>
      <c r="D677" s="299">
        <v>0</v>
      </c>
      <c r="E677" s="299">
        <v>0</v>
      </c>
      <c r="F677" s="271" t="str">
        <f t="shared" si="41"/>
        <v/>
      </c>
      <c r="G677" s="271" t="str">
        <f t="shared" si="42"/>
        <v/>
      </c>
      <c r="H677" s="296" t="str">
        <f t="shared" si="43"/>
        <v>否</v>
      </c>
      <c r="I677" s="301" t="str">
        <f t="shared" si="44"/>
        <v>否</v>
      </c>
    </row>
    <row r="678" ht="36" hidden="1" customHeight="1" spans="1:9">
      <c r="A678" s="297">
        <v>2100204</v>
      </c>
      <c r="B678" s="298" t="s">
        <v>574</v>
      </c>
      <c r="C678" s="299">
        <v>0</v>
      </c>
      <c r="D678" s="299">
        <v>0</v>
      </c>
      <c r="E678" s="299">
        <v>0</v>
      </c>
      <c r="F678" s="271" t="str">
        <f t="shared" si="41"/>
        <v/>
      </c>
      <c r="G678" s="271" t="str">
        <f t="shared" si="42"/>
        <v/>
      </c>
      <c r="H678" s="296" t="str">
        <f t="shared" si="43"/>
        <v>否</v>
      </c>
      <c r="I678" s="301" t="str">
        <f t="shared" si="44"/>
        <v>否</v>
      </c>
    </row>
    <row r="679" customFormat="1" ht="36" customHeight="1" spans="1:9">
      <c r="A679" s="297">
        <v>2100205</v>
      </c>
      <c r="B679" s="298" t="s">
        <v>575</v>
      </c>
      <c r="C679" s="299">
        <v>755</v>
      </c>
      <c r="D679" s="299">
        <v>906</v>
      </c>
      <c r="E679" s="300">
        <v>816</v>
      </c>
      <c r="F679" s="271">
        <f t="shared" si="41"/>
        <v>1.08079470198675</v>
      </c>
      <c r="G679" s="271">
        <f t="shared" si="42"/>
        <v>0.900662251655629</v>
      </c>
      <c r="H679" s="296" t="str">
        <f t="shared" si="43"/>
        <v>是</v>
      </c>
      <c r="I679" s="301" t="str">
        <f t="shared" si="44"/>
        <v>否</v>
      </c>
    </row>
    <row r="680" ht="36" hidden="1" customHeight="1" spans="1:9">
      <c r="A680" s="297">
        <v>2100206</v>
      </c>
      <c r="B680" s="298" t="s">
        <v>576</v>
      </c>
      <c r="C680" s="299">
        <v>0</v>
      </c>
      <c r="D680" s="299">
        <v>0</v>
      </c>
      <c r="E680" s="299">
        <v>0</v>
      </c>
      <c r="F680" s="271" t="str">
        <f t="shared" si="41"/>
        <v/>
      </c>
      <c r="G680" s="271" t="str">
        <f t="shared" si="42"/>
        <v/>
      </c>
      <c r="H680" s="296" t="str">
        <f t="shared" si="43"/>
        <v>否</v>
      </c>
      <c r="I680" s="301" t="str">
        <f t="shared" si="44"/>
        <v>否</v>
      </c>
    </row>
    <row r="681" ht="36" hidden="1" customHeight="1" spans="1:9">
      <c r="A681" s="297">
        <v>2100207</v>
      </c>
      <c r="B681" s="298" t="s">
        <v>577</v>
      </c>
      <c r="C681" s="299">
        <v>0</v>
      </c>
      <c r="D681" s="299">
        <v>0</v>
      </c>
      <c r="E681" s="299">
        <v>0</v>
      </c>
      <c r="F681" s="271" t="str">
        <f t="shared" si="41"/>
        <v/>
      </c>
      <c r="G681" s="271" t="str">
        <f t="shared" si="42"/>
        <v/>
      </c>
      <c r="H681" s="296" t="str">
        <f t="shared" si="43"/>
        <v>否</v>
      </c>
      <c r="I681" s="301" t="str">
        <f t="shared" si="44"/>
        <v>否</v>
      </c>
    </row>
    <row r="682" ht="36" hidden="1" customHeight="1" spans="1:9">
      <c r="A682" s="297">
        <v>2100208</v>
      </c>
      <c r="B682" s="298" t="s">
        <v>578</v>
      </c>
      <c r="C682" s="299">
        <v>0</v>
      </c>
      <c r="D682" s="299">
        <v>0</v>
      </c>
      <c r="E682" s="299">
        <v>0</v>
      </c>
      <c r="F682" s="271" t="str">
        <f t="shared" si="41"/>
        <v/>
      </c>
      <c r="G682" s="271" t="str">
        <f t="shared" si="42"/>
        <v/>
      </c>
      <c r="H682" s="296" t="str">
        <f t="shared" si="43"/>
        <v>否</v>
      </c>
      <c r="I682" s="301" t="str">
        <f t="shared" si="44"/>
        <v>否</v>
      </c>
    </row>
    <row r="683" ht="36" hidden="1" customHeight="1" spans="1:9">
      <c r="A683" s="297">
        <v>2100209</v>
      </c>
      <c r="B683" s="298" t="s">
        <v>579</v>
      </c>
      <c r="C683" s="299">
        <v>0</v>
      </c>
      <c r="D683" s="299">
        <v>0</v>
      </c>
      <c r="E683" s="299">
        <v>0</v>
      </c>
      <c r="F683" s="271" t="str">
        <f t="shared" si="41"/>
        <v/>
      </c>
      <c r="G683" s="271" t="str">
        <f t="shared" si="42"/>
        <v/>
      </c>
      <c r="H683" s="296" t="str">
        <f t="shared" si="43"/>
        <v>否</v>
      </c>
      <c r="I683" s="301" t="str">
        <f t="shared" si="44"/>
        <v>否</v>
      </c>
    </row>
    <row r="684" ht="36" hidden="1" customHeight="1" spans="1:9">
      <c r="A684" s="297">
        <v>2100210</v>
      </c>
      <c r="B684" s="302" t="s">
        <v>580</v>
      </c>
      <c r="C684" s="299">
        <v>0</v>
      </c>
      <c r="D684" s="299">
        <v>0</v>
      </c>
      <c r="E684" s="299">
        <v>0</v>
      </c>
      <c r="F684" s="271" t="str">
        <f t="shared" si="41"/>
        <v/>
      </c>
      <c r="G684" s="271" t="str">
        <f t="shared" si="42"/>
        <v/>
      </c>
      <c r="H684" s="296" t="str">
        <f t="shared" si="43"/>
        <v>否</v>
      </c>
      <c r="I684" s="301" t="str">
        <f t="shared" si="44"/>
        <v>否</v>
      </c>
    </row>
    <row r="685" ht="36" hidden="1" customHeight="1" spans="1:9">
      <c r="A685" s="297">
        <v>2100211</v>
      </c>
      <c r="B685" s="298" t="s">
        <v>581</v>
      </c>
      <c r="C685" s="299">
        <v>0</v>
      </c>
      <c r="D685" s="299">
        <v>0</v>
      </c>
      <c r="E685" s="299">
        <v>0</v>
      </c>
      <c r="F685" s="271" t="str">
        <f t="shared" si="41"/>
        <v/>
      </c>
      <c r="G685" s="271" t="str">
        <f t="shared" si="42"/>
        <v/>
      </c>
      <c r="H685" s="296" t="str">
        <f t="shared" si="43"/>
        <v>否</v>
      </c>
      <c r="I685" s="301" t="str">
        <f t="shared" si="44"/>
        <v>否</v>
      </c>
    </row>
    <row r="686" ht="36" customHeight="1" spans="1:9">
      <c r="A686" s="297">
        <v>2100299</v>
      </c>
      <c r="B686" s="298" t="s">
        <v>582</v>
      </c>
      <c r="C686" s="303">
        <v>1533</v>
      </c>
      <c r="D686" s="303">
        <v>2000</v>
      </c>
      <c r="E686" s="304">
        <v>33</v>
      </c>
      <c r="F686" s="305">
        <f t="shared" si="41"/>
        <v>0.0215264187866928</v>
      </c>
      <c r="G686" s="305">
        <f t="shared" si="42"/>
        <v>0.0165</v>
      </c>
      <c r="H686" s="296" t="str">
        <f t="shared" si="43"/>
        <v>是</v>
      </c>
      <c r="I686" s="301" t="str">
        <f t="shared" si="44"/>
        <v>否</v>
      </c>
    </row>
    <row r="687" ht="36" customHeight="1" spans="1:9">
      <c r="A687" s="292">
        <v>21003</v>
      </c>
      <c r="B687" s="293" t="s">
        <v>583</v>
      </c>
      <c r="C687" s="306">
        <f>SUM(C688:C690)</f>
        <v>139</v>
      </c>
      <c r="D687" s="306">
        <f>SUM(D688:D690)</f>
        <v>165</v>
      </c>
      <c r="E687" s="306">
        <f>SUM(E688:E690)</f>
        <v>80</v>
      </c>
      <c r="F687" s="179">
        <f t="shared" si="41"/>
        <v>0.575539568345324</v>
      </c>
      <c r="G687" s="179">
        <f t="shared" si="42"/>
        <v>0.484848484848485</v>
      </c>
      <c r="H687" s="296" t="str">
        <f t="shared" si="43"/>
        <v>是</v>
      </c>
      <c r="I687" s="301" t="str">
        <f t="shared" si="44"/>
        <v>是</v>
      </c>
    </row>
    <row r="688" ht="36" hidden="1" customHeight="1" spans="1:9">
      <c r="A688" s="297">
        <v>2100301</v>
      </c>
      <c r="B688" s="298" t="s">
        <v>584</v>
      </c>
      <c r="C688" s="299">
        <v>0</v>
      </c>
      <c r="D688" s="299">
        <v>0</v>
      </c>
      <c r="E688" s="299"/>
      <c r="F688" s="271" t="str">
        <f t="shared" si="41"/>
        <v/>
      </c>
      <c r="G688" s="271" t="str">
        <f t="shared" si="42"/>
        <v/>
      </c>
      <c r="H688" s="296" t="str">
        <f t="shared" si="43"/>
        <v>否</v>
      </c>
      <c r="I688" s="301" t="str">
        <f t="shared" si="44"/>
        <v>否</v>
      </c>
    </row>
    <row r="689" ht="36" customHeight="1" spans="1:9">
      <c r="A689" s="297">
        <v>2100302</v>
      </c>
      <c r="B689" s="298" t="s">
        <v>585</v>
      </c>
      <c r="C689" s="299">
        <v>129</v>
      </c>
      <c r="D689" s="299">
        <v>155</v>
      </c>
      <c r="E689" s="300">
        <v>80</v>
      </c>
      <c r="F689" s="271">
        <f t="shared" si="41"/>
        <v>0.62015503875969</v>
      </c>
      <c r="G689" s="271">
        <f t="shared" si="42"/>
        <v>0.516129032258065</v>
      </c>
      <c r="H689" s="296" t="str">
        <f t="shared" si="43"/>
        <v>是</v>
      </c>
      <c r="I689" s="301" t="str">
        <f t="shared" si="44"/>
        <v>否</v>
      </c>
    </row>
    <row r="690" ht="36" customHeight="1" spans="1:9">
      <c r="A690" s="297">
        <v>2100399</v>
      </c>
      <c r="B690" s="298" t="s">
        <v>586</v>
      </c>
      <c r="C690" s="303">
        <v>10</v>
      </c>
      <c r="D690" s="303">
        <v>10</v>
      </c>
      <c r="E690" s="304"/>
      <c r="F690" s="305">
        <f t="shared" si="41"/>
        <v>0</v>
      </c>
      <c r="G690" s="305">
        <f t="shared" si="42"/>
        <v>0</v>
      </c>
      <c r="H690" s="296" t="str">
        <f t="shared" si="43"/>
        <v>是</v>
      </c>
      <c r="I690" s="301" t="str">
        <f t="shared" si="44"/>
        <v>否</v>
      </c>
    </row>
    <row r="691" ht="36" customHeight="1" spans="1:9">
      <c r="A691" s="292">
        <v>21004</v>
      </c>
      <c r="B691" s="293" t="s">
        <v>587</v>
      </c>
      <c r="C691" s="306">
        <f>SUM(C692:C702)</f>
        <v>5694</v>
      </c>
      <c r="D691" s="306">
        <f>SUM(D692:D702)</f>
        <v>6985</v>
      </c>
      <c r="E691" s="306">
        <f>SUM(E692:E702)</f>
        <v>5516</v>
      </c>
      <c r="F691" s="179">
        <f t="shared" si="41"/>
        <v>0.968739023533544</v>
      </c>
      <c r="G691" s="179">
        <f t="shared" si="42"/>
        <v>0.789692197566213</v>
      </c>
      <c r="H691" s="296" t="str">
        <f t="shared" si="43"/>
        <v>是</v>
      </c>
      <c r="I691" s="301" t="str">
        <f t="shared" si="44"/>
        <v>是</v>
      </c>
    </row>
    <row r="692" ht="36" customHeight="1" spans="1:9">
      <c r="A692" s="297">
        <v>2100401</v>
      </c>
      <c r="B692" s="298" t="s">
        <v>588</v>
      </c>
      <c r="C692" s="299">
        <v>1007</v>
      </c>
      <c r="D692" s="299">
        <v>1220</v>
      </c>
      <c r="E692" s="300">
        <v>1057</v>
      </c>
      <c r="F692" s="271">
        <f t="shared" si="41"/>
        <v>1.04965243296922</v>
      </c>
      <c r="G692" s="271">
        <f t="shared" si="42"/>
        <v>0.866393442622951</v>
      </c>
      <c r="H692" s="296" t="str">
        <f t="shared" si="43"/>
        <v>是</v>
      </c>
      <c r="I692" s="301" t="str">
        <f t="shared" si="44"/>
        <v>否</v>
      </c>
    </row>
    <row r="693" ht="36" customHeight="1" spans="1:9">
      <c r="A693" s="297">
        <v>2100402</v>
      </c>
      <c r="B693" s="298" t="s">
        <v>589</v>
      </c>
      <c r="C693" s="299">
        <v>159</v>
      </c>
      <c r="D693" s="299">
        <v>200</v>
      </c>
      <c r="E693" s="300">
        <v>201</v>
      </c>
      <c r="F693" s="271">
        <f t="shared" si="41"/>
        <v>1.26415094339623</v>
      </c>
      <c r="G693" s="271">
        <f t="shared" si="42"/>
        <v>1.005</v>
      </c>
      <c r="H693" s="296" t="str">
        <f t="shared" si="43"/>
        <v>是</v>
      </c>
      <c r="I693" s="301" t="str">
        <f t="shared" si="44"/>
        <v>否</v>
      </c>
    </row>
    <row r="694" ht="36" customHeight="1" spans="1:9">
      <c r="A694" s="297">
        <v>2100403</v>
      </c>
      <c r="B694" s="298" t="s">
        <v>590</v>
      </c>
      <c r="C694" s="299">
        <v>1303</v>
      </c>
      <c r="D694" s="299">
        <v>1580</v>
      </c>
      <c r="E694" s="300">
        <v>868</v>
      </c>
      <c r="F694" s="271">
        <f t="shared" si="41"/>
        <v>0.66615502686109</v>
      </c>
      <c r="G694" s="271">
        <f t="shared" si="42"/>
        <v>0.549367088607595</v>
      </c>
      <c r="H694" s="296" t="str">
        <f t="shared" si="43"/>
        <v>是</v>
      </c>
      <c r="I694" s="301" t="str">
        <f t="shared" si="44"/>
        <v>否</v>
      </c>
    </row>
    <row r="695" ht="36" hidden="1" customHeight="1" spans="1:9">
      <c r="A695" s="297">
        <v>2100404</v>
      </c>
      <c r="B695" s="298" t="s">
        <v>591</v>
      </c>
      <c r="C695" s="299">
        <v>0</v>
      </c>
      <c r="D695" s="299">
        <v>0</v>
      </c>
      <c r="E695" s="299">
        <v>0</v>
      </c>
      <c r="F695" s="271" t="str">
        <f t="shared" si="41"/>
        <v/>
      </c>
      <c r="G695" s="271" t="str">
        <f t="shared" si="42"/>
        <v/>
      </c>
      <c r="H695" s="296" t="str">
        <f t="shared" si="43"/>
        <v>否</v>
      </c>
      <c r="I695" s="301" t="str">
        <f t="shared" si="44"/>
        <v>否</v>
      </c>
    </row>
    <row r="696" ht="36" customHeight="1" spans="1:9">
      <c r="A696" s="297">
        <v>2100405</v>
      </c>
      <c r="B696" s="298" t="s">
        <v>592</v>
      </c>
      <c r="C696" s="299">
        <v>80</v>
      </c>
      <c r="D696" s="299">
        <v>100</v>
      </c>
      <c r="E696" s="300">
        <v>0</v>
      </c>
      <c r="F696" s="271">
        <f t="shared" si="41"/>
        <v>0</v>
      </c>
      <c r="G696" s="271">
        <f t="shared" si="42"/>
        <v>0</v>
      </c>
      <c r="H696" s="296" t="str">
        <f t="shared" si="43"/>
        <v>是</v>
      </c>
      <c r="I696" s="301" t="str">
        <f t="shared" si="44"/>
        <v>否</v>
      </c>
    </row>
    <row r="697" ht="36" customHeight="1" spans="1:9">
      <c r="A697" s="297">
        <v>2100406</v>
      </c>
      <c r="B697" s="298" t="s">
        <v>593</v>
      </c>
      <c r="C697" s="299">
        <v>999</v>
      </c>
      <c r="D697" s="299">
        <v>1200</v>
      </c>
      <c r="E697" s="300">
        <v>1315</v>
      </c>
      <c r="F697" s="271">
        <f t="shared" si="41"/>
        <v>1.31631631631632</v>
      </c>
      <c r="G697" s="271">
        <f t="shared" si="42"/>
        <v>1.09583333333333</v>
      </c>
      <c r="H697" s="296" t="str">
        <f t="shared" si="43"/>
        <v>是</v>
      </c>
      <c r="I697" s="301" t="str">
        <f t="shared" si="44"/>
        <v>否</v>
      </c>
    </row>
    <row r="698" ht="36" hidden="1" customHeight="1" spans="1:9">
      <c r="A698" s="297">
        <v>2100407</v>
      </c>
      <c r="B698" s="298" t="s">
        <v>594</v>
      </c>
      <c r="C698" s="299">
        <v>0</v>
      </c>
      <c r="D698" s="299">
        <v>0</v>
      </c>
      <c r="E698" s="299">
        <v>0</v>
      </c>
      <c r="F698" s="271" t="str">
        <f t="shared" si="41"/>
        <v/>
      </c>
      <c r="G698" s="271" t="str">
        <f t="shared" si="42"/>
        <v/>
      </c>
      <c r="H698" s="296" t="str">
        <f t="shared" si="43"/>
        <v>否</v>
      </c>
      <c r="I698" s="301" t="str">
        <f t="shared" si="44"/>
        <v>否</v>
      </c>
    </row>
    <row r="699" ht="36" customHeight="1" spans="1:9">
      <c r="A699" s="297">
        <v>2100408</v>
      </c>
      <c r="B699" s="298" t="s">
        <v>595</v>
      </c>
      <c r="C699" s="299">
        <v>31</v>
      </c>
      <c r="D699" s="299">
        <v>35</v>
      </c>
      <c r="E699" s="300">
        <v>47</v>
      </c>
      <c r="F699" s="271">
        <f t="shared" si="41"/>
        <v>1.51612903225806</v>
      </c>
      <c r="G699" s="271">
        <f t="shared" si="42"/>
        <v>1.34285714285714</v>
      </c>
      <c r="H699" s="296" t="str">
        <f t="shared" si="43"/>
        <v>是</v>
      </c>
      <c r="I699" s="301" t="str">
        <f t="shared" si="44"/>
        <v>否</v>
      </c>
    </row>
    <row r="700" ht="36" customHeight="1" spans="1:9">
      <c r="A700" s="297">
        <v>2100409</v>
      </c>
      <c r="B700" s="298" t="s">
        <v>596</v>
      </c>
      <c r="C700" s="299">
        <v>1968</v>
      </c>
      <c r="D700" s="299">
        <v>2500</v>
      </c>
      <c r="E700" s="300">
        <v>2016</v>
      </c>
      <c r="F700" s="271">
        <f t="shared" si="41"/>
        <v>1.02439024390244</v>
      </c>
      <c r="G700" s="271">
        <f t="shared" si="42"/>
        <v>0.8064</v>
      </c>
      <c r="H700" s="296" t="str">
        <f t="shared" si="43"/>
        <v>是</v>
      </c>
      <c r="I700" s="301" t="str">
        <f t="shared" si="44"/>
        <v>否</v>
      </c>
    </row>
    <row r="701" ht="36" customHeight="1" spans="1:9">
      <c r="A701" s="297">
        <v>2100410</v>
      </c>
      <c r="B701" s="298" t="s">
        <v>597</v>
      </c>
      <c r="C701" s="299">
        <v>122</v>
      </c>
      <c r="D701" s="299">
        <v>150</v>
      </c>
      <c r="E701" s="300">
        <v>12</v>
      </c>
      <c r="F701" s="271">
        <f t="shared" si="41"/>
        <v>0.0983606557377049</v>
      </c>
      <c r="G701" s="271">
        <f t="shared" si="42"/>
        <v>0.08</v>
      </c>
      <c r="H701" s="296" t="str">
        <f t="shared" si="43"/>
        <v>是</v>
      </c>
      <c r="I701" s="301" t="str">
        <f t="shared" si="44"/>
        <v>否</v>
      </c>
    </row>
    <row r="702" ht="36" customHeight="1" spans="1:9">
      <c r="A702" s="297">
        <v>2100499</v>
      </c>
      <c r="B702" s="298" t="s">
        <v>598</v>
      </c>
      <c r="C702" s="303">
        <v>25</v>
      </c>
      <c r="D702" s="303">
        <v>0</v>
      </c>
      <c r="E702" s="304">
        <v>0</v>
      </c>
      <c r="F702" s="305">
        <f t="shared" si="41"/>
        <v>0</v>
      </c>
      <c r="G702" s="305" t="str">
        <f t="shared" si="42"/>
        <v/>
      </c>
      <c r="H702" s="296" t="str">
        <f t="shared" si="43"/>
        <v>是</v>
      </c>
      <c r="I702" s="301" t="str">
        <f t="shared" si="44"/>
        <v>否</v>
      </c>
    </row>
    <row r="703" ht="36" customHeight="1" spans="1:9">
      <c r="A703" s="292">
        <v>21006</v>
      </c>
      <c r="B703" s="293" t="s">
        <v>599</v>
      </c>
      <c r="C703" s="306">
        <f>SUM(C704:C705)</f>
        <v>7</v>
      </c>
      <c r="D703" s="306">
        <f>SUM(D704:D705)</f>
        <v>10</v>
      </c>
      <c r="E703" s="306">
        <f>SUM(E704:E705)</f>
        <v>13</v>
      </c>
      <c r="F703" s="179">
        <f t="shared" si="41"/>
        <v>1.85714285714286</v>
      </c>
      <c r="G703" s="179">
        <f t="shared" si="42"/>
        <v>1.3</v>
      </c>
      <c r="H703" s="296" t="str">
        <f t="shared" si="43"/>
        <v>是</v>
      </c>
      <c r="I703" s="301" t="str">
        <f t="shared" si="44"/>
        <v>是</v>
      </c>
    </row>
    <row r="704" ht="36" customHeight="1" spans="1:9">
      <c r="A704" s="297">
        <v>2100601</v>
      </c>
      <c r="B704" s="298" t="s">
        <v>600</v>
      </c>
      <c r="C704" s="299">
        <v>7</v>
      </c>
      <c r="D704" s="299">
        <v>10</v>
      </c>
      <c r="E704" s="300">
        <v>13</v>
      </c>
      <c r="F704" s="271">
        <f t="shared" si="41"/>
        <v>1.85714285714286</v>
      </c>
      <c r="G704" s="271">
        <f t="shared" si="42"/>
        <v>1.3</v>
      </c>
      <c r="H704" s="296" t="str">
        <f t="shared" si="43"/>
        <v>是</v>
      </c>
      <c r="I704" s="301" t="str">
        <f t="shared" si="44"/>
        <v>否</v>
      </c>
    </row>
    <row r="705" ht="36" hidden="1" customHeight="1" spans="1:9">
      <c r="A705" s="297">
        <v>2100699</v>
      </c>
      <c r="B705" s="298" t="s">
        <v>601</v>
      </c>
      <c r="C705" s="303"/>
      <c r="D705" s="303"/>
      <c r="E705" s="303"/>
      <c r="F705" s="305" t="str">
        <f t="shared" si="41"/>
        <v/>
      </c>
      <c r="G705" s="305" t="str">
        <f t="shared" si="42"/>
        <v/>
      </c>
      <c r="H705" s="296" t="str">
        <f t="shared" si="43"/>
        <v>否</v>
      </c>
      <c r="I705" s="301" t="str">
        <f t="shared" si="44"/>
        <v>否</v>
      </c>
    </row>
    <row r="706" ht="36" customHeight="1" spans="1:9">
      <c r="A706" s="292">
        <v>21007</v>
      </c>
      <c r="B706" s="293" t="s">
        <v>602</v>
      </c>
      <c r="C706" s="306">
        <f>SUM(C707:C709)</f>
        <v>11</v>
      </c>
      <c r="D706" s="306">
        <f>SUM(D707:D709)</f>
        <v>12</v>
      </c>
      <c r="E706" s="306">
        <f>SUM(E707:E709)</f>
        <v>3</v>
      </c>
      <c r="F706" s="179">
        <f t="shared" si="41"/>
        <v>0.272727272727273</v>
      </c>
      <c r="G706" s="179">
        <f t="shared" si="42"/>
        <v>0.25</v>
      </c>
      <c r="H706" s="296" t="str">
        <f t="shared" si="43"/>
        <v>是</v>
      </c>
      <c r="I706" s="301" t="str">
        <f t="shared" si="44"/>
        <v>是</v>
      </c>
    </row>
    <row r="707" ht="36" hidden="1" customHeight="1" spans="1:9">
      <c r="A707" s="297">
        <v>2100716</v>
      </c>
      <c r="B707" s="298" t="s">
        <v>603</v>
      </c>
      <c r="C707" s="299"/>
      <c r="D707" s="299">
        <v>0</v>
      </c>
      <c r="E707" s="299"/>
      <c r="F707" s="271" t="str">
        <f t="shared" si="41"/>
        <v/>
      </c>
      <c r="G707" s="271" t="str">
        <f t="shared" si="42"/>
        <v/>
      </c>
      <c r="H707" s="296" t="str">
        <f t="shared" si="43"/>
        <v>否</v>
      </c>
      <c r="I707" s="301" t="str">
        <f t="shared" si="44"/>
        <v>否</v>
      </c>
    </row>
    <row r="708" ht="36" hidden="1" customHeight="1" spans="1:9">
      <c r="A708" s="297">
        <v>2100717</v>
      </c>
      <c r="B708" s="298" t="s">
        <v>604</v>
      </c>
      <c r="C708" s="299"/>
      <c r="D708" s="299">
        <v>0</v>
      </c>
      <c r="E708" s="299"/>
      <c r="F708" s="271" t="str">
        <f t="shared" si="41"/>
        <v/>
      </c>
      <c r="G708" s="271" t="str">
        <f t="shared" si="42"/>
        <v/>
      </c>
      <c r="H708" s="296" t="str">
        <f t="shared" si="43"/>
        <v>否</v>
      </c>
      <c r="I708" s="301" t="str">
        <f t="shared" si="44"/>
        <v>否</v>
      </c>
    </row>
    <row r="709" ht="36" customHeight="1" spans="1:9">
      <c r="A709" s="297">
        <v>2100799</v>
      </c>
      <c r="B709" s="298" t="s">
        <v>605</v>
      </c>
      <c r="C709" s="303">
        <v>11</v>
      </c>
      <c r="D709" s="303">
        <v>12</v>
      </c>
      <c r="E709" s="304">
        <v>3</v>
      </c>
      <c r="F709" s="305">
        <f t="shared" ref="F709:F772" si="45">IF(C709&lt;&gt;0,E709/C709,"")</f>
        <v>0.272727272727273</v>
      </c>
      <c r="G709" s="305">
        <f t="shared" ref="G709:G772" si="46">IF(D709&lt;&gt;0,E709/D709,"")</f>
        <v>0.25</v>
      </c>
      <c r="H709" s="296" t="str">
        <f t="shared" ref="H709:H772" si="47">IF(B709&lt;&gt;"",IF(SUM(C709:E709,J709)&lt;&gt;0,"是","否"),"是")</f>
        <v>是</v>
      </c>
      <c r="I709" s="301" t="str">
        <f t="shared" ref="I709:I772" si="48">IF(LEN(A709)&lt;=5,"是","否")</f>
        <v>否</v>
      </c>
    </row>
    <row r="710" ht="36" customHeight="1" spans="1:9">
      <c r="A710" s="292">
        <v>21010</v>
      </c>
      <c r="B710" s="293" t="s">
        <v>606</v>
      </c>
      <c r="C710" s="306">
        <f>SUM(C711:C719)</f>
        <v>1331</v>
      </c>
      <c r="D710" s="306">
        <f>SUM(D711:D719)</f>
        <v>1531</v>
      </c>
      <c r="E710" s="306">
        <f>SUM(E711:E719)</f>
        <v>1510</v>
      </c>
      <c r="F710" s="179">
        <f t="shared" si="45"/>
        <v>1.13448534936138</v>
      </c>
      <c r="G710" s="179">
        <f t="shared" si="46"/>
        <v>0.986283474853037</v>
      </c>
      <c r="H710" s="296" t="str">
        <f t="shared" si="47"/>
        <v>是</v>
      </c>
      <c r="I710" s="301" t="str">
        <f t="shared" si="48"/>
        <v>是</v>
      </c>
    </row>
    <row r="711" ht="36" customHeight="1" spans="1:9">
      <c r="A711" s="297">
        <v>2101001</v>
      </c>
      <c r="B711" s="298" t="s">
        <v>95</v>
      </c>
      <c r="C711" s="299">
        <v>653</v>
      </c>
      <c r="D711" s="299">
        <v>784</v>
      </c>
      <c r="E711" s="300">
        <v>756</v>
      </c>
      <c r="F711" s="271">
        <f t="shared" si="45"/>
        <v>1.15773353751914</v>
      </c>
      <c r="G711" s="271">
        <f t="shared" si="46"/>
        <v>0.964285714285714</v>
      </c>
      <c r="H711" s="296" t="str">
        <f t="shared" si="47"/>
        <v>是</v>
      </c>
      <c r="I711" s="301" t="str">
        <f t="shared" si="48"/>
        <v>否</v>
      </c>
    </row>
    <row r="712" ht="36" customHeight="1" spans="1:9">
      <c r="A712" s="297">
        <v>2101002</v>
      </c>
      <c r="B712" s="298" t="s">
        <v>96</v>
      </c>
      <c r="C712" s="299">
        <v>8</v>
      </c>
      <c r="D712" s="299">
        <v>9</v>
      </c>
      <c r="E712" s="300">
        <v>1</v>
      </c>
      <c r="F712" s="271">
        <f t="shared" si="45"/>
        <v>0.125</v>
      </c>
      <c r="G712" s="271">
        <f t="shared" si="46"/>
        <v>0.111111111111111</v>
      </c>
      <c r="H712" s="296" t="str">
        <f t="shared" si="47"/>
        <v>是</v>
      </c>
      <c r="I712" s="301" t="str">
        <f t="shared" si="48"/>
        <v>否</v>
      </c>
    </row>
    <row r="713" ht="36" hidden="1" customHeight="1" spans="1:9">
      <c r="A713" s="297">
        <v>2101003</v>
      </c>
      <c r="B713" s="298" t="s">
        <v>97</v>
      </c>
      <c r="C713" s="299">
        <v>0</v>
      </c>
      <c r="D713" s="299">
        <v>0</v>
      </c>
      <c r="E713" s="299"/>
      <c r="F713" s="271" t="str">
        <f t="shared" si="45"/>
        <v/>
      </c>
      <c r="G713" s="271" t="str">
        <f t="shared" si="46"/>
        <v/>
      </c>
      <c r="H713" s="296" t="str">
        <f t="shared" si="47"/>
        <v>否</v>
      </c>
      <c r="I713" s="301" t="str">
        <f t="shared" si="48"/>
        <v>否</v>
      </c>
    </row>
    <row r="714" ht="36" customHeight="1" spans="1:9">
      <c r="A714" s="297">
        <v>2101012</v>
      </c>
      <c r="B714" s="298" t="s">
        <v>607</v>
      </c>
      <c r="C714" s="299">
        <v>24</v>
      </c>
      <c r="D714" s="299">
        <v>25</v>
      </c>
      <c r="E714" s="300"/>
      <c r="F714" s="271">
        <f t="shared" si="45"/>
        <v>0</v>
      </c>
      <c r="G714" s="271">
        <f t="shared" si="46"/>
        <v>0</v>
      </c>
      <c r="H714" s="296" t="str">
        <f t="shared" si="47"/>
        <v>是</v>
      </c>
      <c r="I714" s="301" t="str">
        <f t="shared" si="48"/>
        <v>否</v>
      </c>
    </row>
    <row r="715" ht="36" customHeight="1" spans="1:9">
      <c r="A715" s="297">
        <v>2101014</v>
      </c>
      <c r="B715" s="298" t="s">
        <v>608</v>
      </c>
      <c r="C715" s="299">
        <v>6</v>
      </c>
      <c r="D715" s="299">
        <v>5</v>
      </c>
      <c r="E715" s="300"/>
      <c r="F715" s="271">
        <f t="shared" si="45"/>
        <v>0</v>
      </c>
      <c r="G715" s="271">
        <f t="shared" si="46"/>
        <v>0</v>
      </c>
      <c r="H715" s="296" t="str">
        <f t="shared" si="47"/>
        <v>是</v>
      </c>
      <c r="I715" s="301" t="str">
        <f t="shared" si="48"/>
        <v>否</v>
      </c>
    </row>
    <row r="716" ht="36" customHeight="1" spans="1:9">
      <c r="A716" s="297">
        <v>2101015</v>
      </c>
      <c r="B716" s="298" t="s">
        <v>609</v>
      </c>
      <c r="C716" s="299">
        <v>1</v>
      </c>
      <c r="D716" s="299">
        <v>1</v>
      </c>
      <c r="E716" s="300"/>
      <c r="F716" s="271">
        <f t="shared" si="45"/>
        <v>0</v>
      </c>
      <c r="G716" s="271">
        <f t="shared" si="46"/>
        <v>0</v>
      </c>
      <c r="H716" s="296" t="str">
        <f t="shared" si="47"/>
        <v>是</v>
      </c>
      <c r="I716" s="301" t="str">
        <f t="shared" si="48"/>
        <v>否</v>
      </c>
    </row>
    <row r="717" ht="36" customHeight="1" spans="1:9">
      <c r="A717" s="297">
        <v>2101016</v>
      </c>
      <c r="B717" s="298" t="s">
        <v>610</v>
      </c>
      <c r="C717" s="299">
        <v>213</v>
      </c>
      <c r="D717" s="299">
        <v>220</v>
      </c>
      <c r="E717" s="300">
        <v>291</v>
      </c>
      <c r="F717" s="271">
        <f t="shared" si="45"/>
        <v>1.36619718309859</v>
      </c>
      <c r="G717" s="271">
        <f t="shared" si="46"/>
        <v>1.32272727272727</v>
      </c>
      <c r="H717" s="296" t="str">
        <f t="shared" si="47"/>
        <v>是</v>
      </c>
      <c r="I717" s="301" t="str">
        <f t="shared" si="48"/>
        <v>否</v>
      </c>
    </row>
    <row r="718" ht="36" customHeight="1" spans="1:9">
      <c r="A718" s="297">
        <v>2101050</v>
      </c>
      <c r="B718" s="298" t="s">
        <v>104</v>
      </c>
      <c r="C718" s="299">
        <v>328</v>
      </c>
      <c r="D718" s="299">
        <v>387</v>
      </c>
      <c r="E718" s="300">
        <v>369</v>
      </c>
      <c r="F718" s="271">
        <f t="shared" si="45"/>
        <v>1.125</v>
      </c>
      <c r="G718" s="271">
        <f t="shared" si="46"/>
        <v>0.953488372093023</v>
      </c>
      <c r="H718" s="296" t="str">
        <f t="shared" si="47"/>
        <v>是</v>
      </c>
      <c r="I718" s="301" t="str">
        <f t="shared" si="48"/>
        <v>否</v>
      </c>
    </row>
    <row r="719" ht="36" customHeight="1" spans="1:9">
      <c r="A719" s="297">
        <v>2101099</v>
      </c>
      <c r="B719" s="298" t="s">
        <v>611</v>
      </c>
      <c r="C719" s="303">
        <v>98</v>
      </c>
      <c r="D719" s="303">
        <v>100</v>
      </c>
      <c r="E719" s="304">
        <v>93</v>
      </c>
      <c r="F719" s="305">
        <f t="shared" si="45"/>
        <v>0.948979591836735</v>
      </c>
      <c r="G719" s="305">
        <f t="shared" si="46"/>
        <v>0.93</v>
      </c>
      <c r="H719" s="296" t="str">
        <f t="shared" si="47"/>
        <v>是</v>
      </c>
      <c r="I719" s="301" t="str">
        <f t="shared" si="48"/>
        <v>否</v>
      </c>
    </row>
    <row r="720" ht="36" customHeight="1" spans="1:9">
      <c r="A720" s="292">
        <v>21011</v>
      </c>
      <c r="B720" s="293" t="s">
        <v>612</v>
      </c>
      <c r="C720" s="306">
        <f>SUM(C721:C724)</f>
        <v>4038</v>
      </c>
      <c r="D720" s="306">
        <f>SUM(D721:D724)</f>
        <v>4820</v>
      </c>
      <c r="E720" s="306">
        <f>SUM(E721:E724)</f>
        <v>5157</v>
      </c>
      <c r="F720" s="179">
        <f t="shared" si="45"/>
        <v>1.27711738484398</v>
      </c>
      <c r="G720" s="179">
        <f t="shared" si="46"/>
        <v>1.06991701244813</v>
      </c>
      <c r="H720" s="296" t="str">
        <f t="shared" si="47"/>
        <v>是</v>
      </c>
      <c r="I720" s="301" t="str">
        <f t="shared" si="48"/>
        <v>是</v>
      </c>
    </row>
    <row r="721" ht="36" customHeight="1" spans="1:9">
      <c r="A721" s="297">
        <v>2101101</v>
      </c>
      <c r="B721" s="298" t="s">
        <v>613</v>
      </c>
      <c r="C721" s="299">
        <v>1860</v>
      </c>
      <c r="D721" s="299">
        <v>2232</v>
      </c>
      <c r="E721" s="300">
        <v>2226</v>
      </c>
      <c r="F721" s="271">
        <f t="shared" si="45"/>
        <v>1.19677419354839</v>
      </c>
      <c r="G721" s="271">
        <f t="shared" si="46"/>
        <v>0.997311827956989</v>
      </c>
      <c r="H721" s="296" t="str">
        <f t="shared" si="47"/>
        <v>是</v>
      </c>
      <c r="I721" s="301" t="str">
        <f t="shared" si="48"/>
        <v>否</v>
      </c>
    </row>
    <row r="722" ht="36" customHeight="1" spans="1:9">
      <c r="A722" s="297">
        <v>2101102</v>
      </c>
      <c r="B722" s="298" t="s">
        <v>614</v>
      </c>
      <c r="C722" s="299">
        <v>1973</v>
      </c>
      <c r="D722" s="299">
        <v>2368</v>
      </c>
      <c r="E722" s="300">
        <v>2437</v>
      </c>
      <c r="F722" s="271">
        <f t="shared" si="45"/>
        <v>1.23517486061835</v>
      </c>
      <c r="G722" s="271">
        <f t="shared" si="46"/>
        <v>1.02913851351351</v>
      </c>
      <c r="H722" s="296" t="str">
        <f t="shared" si="47"/>
        <v>是</v>
      </c>
      <c r="I722" s="301" t="str">
        <f t="shared" si="48"/>
        <v>否</v>
      </c>
    </row>
    <row r="723" ht="36" hidden="1" customHeight="1" spans="1:9">
      <c r="A723" s="297">
        <v>2101103</v>
      </c>
      <c r="B723" s="298" t="s">
        <v>615</v>
      </c>
      <c r="C723" s="299">
        <v>0</v>
      </c>
      <c r="D723" s="299">
        <v>0</v>
      </c>
      <c r="E723" s="299">
        <v>0</v>
      </c>
      <c r="F723" s="271" t="str">
        <f t="shared" si="45"/>
        <v/>
      </c>
      <c r="G723" s="271" t="str">
        <f t="shared" si="46"/>
        <v/>
      </c>
      <c r="H723" s="296" t="str">
        <f t="shared" si="47"/>
        <v>否</v>
      </c>
      <c r="I723" s="301" t="str">
        <f t="shared" si="48"/>
        <v>否</v>
      </c>
    </row>
    <row r="724" ht="36" customHeight="1" spans="1:9">
      <c r="A724" s="297">
        <v>2101199</v>
      </c>
      <c r="B724" s="298" t="s">
        <v>616</v>
      </c>
      <c r="C724" s="303">
        <v>205</v>
      </c>
      <c r="D724" s="303">
        <v>220</v>
      </c>
      <c r="E724" s="304">
        <v>494</v>
      </c>
      <c r="F724" s="305">
        <f t="shared" si="45"/>
        <v>2.40975609756098</v>
      </c>
      <c r="G724" s="305">
        <f t="shared" si="46"/>
        <v>2.24545454545455</v>
      </c>
      <c r="H724" s="296" t="str">
        <f t="shared" si="47"/>
        <v>是</v>
      </c>
      <c r="I724" s="301" t="str">
        <f t="shared" si="48"/>
        <v>否</v>
      </c>
    </row>
    <row r="725" ht="36" customHeight="1" spans="1:9">
      <c r="A725" s="292">
        <v>21012</v>
      </c>
      <c r="B725" s="293" t="s">
        <v>617</v>
      </c>
      <c r="C725" s="306">
        <f>SUM(C726:C730)</f>
        <v>92574</v>
      </c>
      <c r="D725" s="306">
        <f>SUM(D726:D730)</f>
        <v>100120</v>
      </c>
      <c r="E725" s="306">
        <f>SUM(E726:E730)</f>
        <v>103889</v>
      </c>
      <c r="F725" s="179">
        <f t="shared" si="45"/>
        <v>1.12222654308985</v>
      </c>
      <c r="G725" s="179">
        <f t="shared" si="46"/>
        <v>1.03764482620855</v>
      </c>
      <c r="H725" s="296" t="str">
        <f t="shared" si="47"/>
        <v>是</v>
      </c>
      <c r="I725" s="301" t="str">
        <f t="shared" si="48"/>
        <v>是</v>
      </c>
    </row>
    <row r="726" ht="36" customHeight="1" spans="1:9">
      <c r="A726" s="297">
        <v>2101201</v>
      </c>
      <c r="B726" s="298" t="s">
        <v>618</v>
      </c>
      <c r="C726" s="299">
        <v>0</v>
      </c>
      <c r="D726" s="299">
        <v>0</v>
      </c>
      <c r="E726" s="300">
        <v>3</v>
      </c>
      <c r="F726" s="271" t="str">
        <f t="shared" si="45"/>
        <v/>
      </c>
      <c r="G726" s="271" t="str">
        <f t="shared" si="46"/>
        <v/>
      </c>
      <c r="H726" s="296" t="str">
        <f t="shared" si="47"/>
        <v>是</v>
      </c>
      <c r="I726" s="301" t="str">
        <f t="shared" si="48"/>
        <v>否</v>
      </c>
    </row>
    <row r="727" ht="36" customHeight="1" spans="1:9">
      <c r="A727" s="297">
        <v>2101202</v>
      </c>
      <c r="B727" s="298" t="s">
        <v>619</v>
      </c>
      <c r="C727" s="299">
        <v>92474</v>
      </c>
      <c r="D727" s="299">
        <v>100000</v>
      </c>
      <c r="E727" s="300">
        <v>103886</v>
      </c>
      <c r="F727" s="271">
        <f t="shared" si="45"/>
        <v>1.12340766053161</v>
      </c>
      <c r="G727" s="271">
        <f t="shared" si="46"/>
        <v>1.03886</v>
      </c>
      <c r="H727" s="296" t="str">
        <f t="shared" si="47"/>
        <v>是</v>
      </c>
      <c r="I727" s="301" t="str">
        <f t="shared" si="48"/>
        <v>否</v>
      </c>
    </row>
    <row r="728" ht="36" hidden="1" customHeight="1" spans="1:9">
      <c r="A728" s="297">
        <v>2101203</v>
      </c>
      <c r="B728" s="298" t="s">
        <v>620</v>
      </c>
      <c r="C728" s="299">
        <v>0</v>
      </c>
      <c r="D728" s="299">
        <v>0</v>
      </c>
      <c r="E728" s="299">
        <v>0</v>
      </c>
      <c r="F728" s="271" t="str">
        <f t="shared" si="45"/>
        <v/>
      </c>
      <c r="G728" s="271" t="str">
        <f t="shared" si="46"/>
        <v/>
      </c>
      <c r="H728" s="296" t="str">
        <f t="shared" si="47"/>
        <v>否</v>
      </c>
      <c r="I728" s="301" t="str">
        <f t="shared" si="48"/>
        <v>否</v>
      </c>
    </row>
    <row r="729" ht="36" hidden="1" customHeight="1" spans="1:9">
      <c r="A729" s="297">
        <v>2101204</v>
      </c>
      <c r="B729" s="298" t="s">
        <v>621</v>
      </c>
      <c r="C729" s="299">
        <v>0</v>
      </c>
      <c r="D729" s="299">
        <v>0</v>
      </c>
      <c r="E729" s="299"/>
      <c r="F729" s="271" t="str">
        <f t="shared" si="45"/>
        <v/>
      </c>
      <c r="G729" s="271" t="str">
        <f t="shared" si="46"/>
        <v/>
      </c>
      <c r="H729" s="296" t="str">
        <f t="shared" si="47"/>
        <v>否</v>
      </c>
      <c r="I729" s="301" t="str">
        <f t="shared" si="48"/>
        <v>否</v>
      </c>
    </row>
    <row r="730" ht="36" customHeight="1" spans="1:9">
      <c r="A730" s="297">
        <v>2101299</v>
      </c>
      <c r="B730" s="298" t="s">
        <v>622</v>
      </c>
      <c r="C730" s="303">
        <v>100</v>
      </c>
      <c r="D730" s="303">
        <v>120</v>
      </c>
      <c r="E730" s="304"/>
      <c r="F730" s="305">
        <f t="shared" si="45"/>
        <v>0</v>
      </c>
      <c r="G730" s="305">
        <f t="shared" si="46"/>
        <v>0</v>
      </c>
      <c r="H730" s="296" t="str">
        <f t="shared" si="47"/>
        <v>是</v>
      </c>
      <c r="I730" s="301" t="str">
        <f t="shared" si="48"/>
        <v>否</v>
      </c>
    </row>
    <row r="731" ht="36" customHeight="1" spans="1:9">
      <c r="A731" s="292">
        <v>21013</v>
      </c>
      <c r="B731" s="293" t="s">
        <v>623</v>
      </c>
      <c r="C731" s="306">
        <f>SUM(C732:C734)</f>
        <v>74</v>
      </c>
      <c r="D731" s="306">
        <f>SUM(D732:D734)</f>
        <v>90</v>
      </c>
      <c r="E731" s="306">
        <f>SUM(E732:E734)</f>
        <v>62</v>
      </c>
      <c r="F731" s="179">
        <f t="shared" si="45"/>
        <v>0.837837837837838</v>
      </c>
      <c r="G731" s="179">
        <f t="shared" si="46"/>
        <v>0.688888888888889</v>
      </c>
      <c r="H731" s="296" t="str">
        <f t="shared" si="47"/>
        <v>是</v>
      </c>
      <c r="I731" s="301" t="str">
        <f t="shared" si="48"/>
        <v>是</v>
      </c>
    </row>
    <row r="732" ht="36" hidden="1" customHeight="1" spans="1:9">
      <c r="A732" s="297">
        <v>2101301</v>
      </c>
      <c r="B732" s="298" t="s">
        <v>624</v>
      </c>
      <c r="C732" s="299"/>
      <c r="D732" s="299">
        <v>0</v>
      </c>
      <c r="E732" s="299"/>
      <c r="F732" s="271" t="str">
        <f t="shared" si="45"/>
        <v/>
      </c>
      <c r="G732" s="271" t="str">
        <f t="shared" si="46"/>
        <v/>
      </c>
      <c r="H732" s="296" t="str">
        <f t="shared" si="47"/>
        <v>否</v>
      </c>
      <c r="I732" s="301" t="str">
        <f t="shared" si="48"/>
        <v>否</v>
      </c>
    </row>
    <row r="733" ht="36" customHeight="1" spans="1:9">
      <c r="A733" s="297">
        <v>2101302</v>
      </c>
      <c r="B733" s="298" t="s">
        <v>625</v>
      </c>
      <c r="C733" s="299">
        <v>74</v>
      </c>
      <c r="D733" s="299">
        <v>90</v>
      </c>
      <c r="E733" s="300">
        <v>62</v>
      </c>
      <c r="F733" s="271">
        <f t="shared" si="45"/>
        <v>0.837837837837838</v>
      </c>
      <c r="G733" s="271">
        <f t="shared" si="46"/>
        <v>0.688888888888889</v>
      </c>
      <c r="H733" s="296" t="str">
        <f t="shared" si="47"/>
        <v>是</v>
      </c>
      <c r="I733" s="301" t="str">
        <f t="shared" si="48"/>
        <v>否</v>
      </c>
    </row>
    <row r="734" ht="36" hidden="1" customHeight="1" spans="1:9">
      <c r="A734" s="297">
        <v>2101399</v>
      </c>
      <c r="B734" s="298" t="s">
        <v>626</v>
      </c>
      <c r="C734" s="303"/>
      <c r="D734" s="303"/>
      <c r="E734" s="303"/>
      <c r="F734" s="305" t="str">
        <f t="shared" si="45"/>
        <v/>
      </c>
      <c r="G734" s="305" t="str">
        <f t="shared" si="46"/>
        <v/>
      </c>
      <c r="H734" s="296" t="str">
        <f t="shared" si="47"/>
        <v>否</v>
      </c>
      <c r="I734" s="301" t="str">
        <f t="shared" si="48"/>
        <v>否</v>
      </c>
    </row>
    <row r="735" ht="36" hidden="1" customHeight="1" spans="1:9">
      <c r="A735" s="292">
        <v>21014</v>
      </c>
      <c r="B735" s="293" t="s">
        <v>627</v>
      </c>
      <c r="C735" s="306">
        <f>SUM(C736:C737)</f>
        <v>0</v>
      </c>
      <c r="D735" s="306">
        <f>SUM(D736:D737)</f>
        <v>0</v>
      </c>
      <c r="E735" s="306">
        <f>SUM(E736:E737)</f>
        <v>0</v>
      </c>
      <c r="F735" s="179" t="str">
        <f t="shared" si="45"/>
        <v/>
      </c>
      <c r="G735" s="179" t="str">
        <f t="shared" si="46"/>
        <v/>
      </c>
      <c r="H735" s="296" t="str">
        <f t="shared" si="47"/>
        <v>否</v>
      </c>
      <c r="I735" s="301" t="str">
        <f t="shared" si="48"/>
        <v>是</v>
      </c>
    </row>
    <row r="736" ht="36" hidden="1" customHeight="1" spans="1:9">
      <c r="A736" s="297">
        <v>2101401</v>
      </c>
      <c r="B736" s="298" t="s">
        <v>628</v>
      </c>
      <c r="C736" s="299"/>
      <c r="D736" s="299"/>
      <c r="E736" s="299"/>
      <c r="F736" s="271" t="str">
        <f t="shared" si="45"/>
        <v/>
      </c>
      <c r="G736" s="271" t="str">
        <f t="shared" si="46"/>
        <v/>
      </c>
      <c r="H736" s="296" t="str">
        <f t="shared" si="47"/>
        <v>否</v>
      </c>
      <c r="I736" s="301" t="str">
        <f t="shared" si="48"/>
        <v>否</v>
      </c>
    </row>
    <row r="737" ht="36" hidden="1" customHeight="1" spans="1:9">
      <c r="A737" s="297">
        <v>2101499</v>
      </c>
      <c r="B737" s="298" t="s">
        <v>629</v>
      </c>
      <c r="C737" s="303"/>
      <c r="D737" s="303"/>
      <c r="E737" s="303"/>
      <c r="F737" s="305" t="str">
        <f t="shared" si="45"/>
        <v/>
      </c>
      <c r="G737" s="305" t="str">
        <f t="shared" si="46"/>
        <v/>
      </c>
      <c r="H737" s="296" t="str">
        <f t="shared" si="47"/>
        <v>否</v>
      </c>
      <c r="I737" s="301" t="str">
        <f t="shared" si="48"/>
        <v>否</v>
      </c>
    </row>
    <row r="738" ht="36" customHeight="1" spans="1:9">
      <c r="A738" s="292">
        <v>21099</v>
      </c>
      <c r="B738" s="293" t="s">
        <v>630</v>
      </c>
      <c r="C738" s="306">
        <f>SUM(C739)</f>
        <v>836</v>
      </c>
      <c r="D738" s="306">
        <f>SUM(D739)</f>
        <v>1000</v>
      </c>
      <c r="E738" s="306">
        <f>SUM(E739)</f>
        <v>335</v>
      </c>
      <c r="F738" s="179">
        <f t="shared" si="45"/>
        <v>0.400717703349282</v>
      </c>
      <c r="G738" s="179">
        <f t="shared" si="46"/>
        <v>0.335</v>
      </c>
      <c r="H738" s="296" t="str">
        <f t="shared" si="47"/>
        <v>是</v>
      </c>
      <c r="I738" s="301" t="str">
        <f t="shared" si="48"/>
        <v>是</v>
      </c>
    </row>
    <row r="739" ht="36" customHeight="1" spans="1:9">
      <c r="A739" s="297">
        <v>2109901</v>
      </c>
      <c r="B739" s="298" t="s">
        <v>631</v>
      </c>
      <c r="C739" s="303">
        <v>836</v>
      </c>
      <c r="D739" s="303">
        <v>1000</v>
      </c>
      <c r="E739" s="304">
        <v>335</v>
      </c>
      <c r="F739" s="305">
        <f t="shared" si="45"/>
        <v>0.400717703349282</v>
      </c>
      <c r="G739" s="305">
        <f t="shared" si="46"/>
        <v>0.335</v>
      </c>
      <c r="H739" s="296" t="str">
        <f t="shared" si="47"/>
        <v>是</v>
      </c>
      <c r="I739" s="301" t="str">
        <f t="shared" si="48"/>
        <v>否</v>
      </c>
    </row>
    <row r="740" ht="36" customHeight="1" spans="1:10">
      <c r="A740" s="292">
        <v>211</v>
      </c>
      <c r="B740" s="293" t="s">
        <v>66</v>
      </c>
      <c r="C740" s="294">
        <f>SUM(C741,C750,C754,C762,C768,C775,C781,C784,C787,C788,C789,C795,C796,C797,C812)</f>
        <v>2126</v>
      </c>
      <c r="D740" s="294">
        <f>SUM(D741,D750,D754,D762,D768,D775,D781,D784,D787,D788,D789,D795,D796,D797,D812)</f>
        <v>2525</v>
      </c>
      <c r="E740" s="294">
        <f>SUM(E741,E750,E754,E762,E768,E775,E781,E784,E787,E788,E789,E795,E796,E797,E812)</f>
        <v>1556</v>
      </c>
      <c r="F740" s="295">
        <f t="shared" si="45"/>
        <v>0.731890874882408</v>
      </c>
      <c r="G740" s="295">
        <f t="shared" si="46"/>
        <v>0.616237623762376</v>
      </c>
      <c r="H740" s="296" t="str">
        <f t="shared" si="47"/>
        <v>是</v>
      </c>
      <c r="I740" s="301" t="str">
        <f t="shared" si="48"/>
        <v>是</v>
      </c>
      <c r="J740" s="286">
        <v>1</v>
      </c>
    </row>
    <row r="741" ht="36" customHeight="1" spans="1:9">
      <c r="A741" s="292">
        <v>21101</v>
      </c>
      <c r="B741" s="293" t="s">
        <v>632</v>
      </c>
      <c r="C741" s="306">
        <f>SUM(C742:C749)</f>
        <v>439</v>
      </c>
      <c r="D741" s="306">
        <f>SUM(D742:D749)</f>
        <v>527</v>
      </c>
      <c r="E741" s="306">
        <f>SUM(E742:E749)</f>
        <v>728</v>
      </c>
      <c r="F741" s="179">
        <f t="shared" si="45"/>
        <v>1.65831435079727</v>
      </c>
      <c r="G741" s="179">
        <f t="shared" si="46"/>
        <v>1.38140417457305</v>
      </c>
      <c r="H741" s="296" t="str">
        <f t="shared" si="47"/>
        <v>是</v>
      </c>
      <c r="I741" s="301" t="str">
        <f t="shared" si="48"/>
        <v>是</v>
      </c>
    </row>
    <row r="742" ht="36" customHeight="1" spans="1:9">
      <c r="A742" s="297">
        <v>2110101</v>
      </c>
      <c r="B742" s="298" t="s">
        <v>95</v>
      </c>
      <c r="C742" s="299">
        <v>414</v>
      </c>
      <c r="D742" s="299">
        <v>497</v>
      </c>
      <c r="E742" s="300">
        <v>515</v>
      </c>
      <c r="F742" s="271">
        <f t="shared" si="45"/>
        <v>1.243961352657</v>
      </c>
      <c r="G742" s="271">
        <f t="shared" si="46"/>
        <v>1.03621730382294</v>
      </c>
      <c r="H742" s="296" t="str">
        <f t="shared" si="47"/>
        <v>是</v>
      </c>
      <c r="I742" s="301" t="str">
        <f t="shared" si="48"/>
        <v>否</v>
      </c>
    </row>
    <row r="743" ht="36" customHeight="1" spans="1:9">
      <c r="A743" s="297">
        <v>2110102</v>
      </c>
      <c r="B743" s="298" t="s">
        <v>96</v>
      </c>
      <c r="C743" s="299">
        <v>25</v>
      </c>
      <c r="D743" s="299">
        <v>30</v>
      </c>
      <c r="E743" s="300"/>
      <c r="F743" s="271">
        <f t="shared" si="45"/>
        <v>0</v>
      </c>
      <c r="G743" s="271">
        <f t="shared" si="46"/>
        <v>0</v>
      </c>
      <c r="H743" s="296" t="str">
        <f t="shared" si="47"/>
        <v>是</v>
      </c>
      <c r="I743" s="301" t="str">
        <f t="shared" si="48"/>
        <v>否</v>
      </c>
    </row>
    <row r="744" ht="36" hidden="1" customHeight="1" spans="1:9">
      <c r="A744" s="297">
        <v>2110103</v>
      </c>
      <c r="B744" s="298" t="s">
        <v>97</v>
      </c>
      <c r="C744" s="299"/>
      <c r="D744" s="299"/>
      <c r="E744" s="299"/>
      <c r="F744" s="271" t="str">
        <f t="shared" si="45"/>
        <v/>
      </c>
      <c r="G744" s="271" t="str">
        <f t="shared" si="46"/>
        <v/>
      </c>
      <c r="H744" s="296" t="str">
        <f t="shared" si="47"/>
        <v>否</v>
      </c>
      <c r="I744" s="301" t="str">
        <f t="shared" si="48"/>
        <v>否</v>
      </c>
    </row>
    <row r="745" ht="36" hidden="1" customHeight="1" spans="1:9">
      <c r="A745" s="297">
        <v>2110104</v>
      </c>
      <c r="B745" s="298" t="s">
        <v>633</v>
      </c>
      <c r="C745" s="299"/>
      <c r="D745" s="299"/>
      <c r="E745" s="299"/>
      <c r="F745" s="271" t="str">
        <f t="shared" si="45"/>
        <v/>
      </c>
      <c r="G745" s="271" t="str">
        <f t="shared" si="46"/>
        <v/>
      </c>
      <c r="H745" s="296" t="str">
        <f t="shared" si="47"/>
        <v>否</v>
      </c>
      <c r="I745" s="301" t="str">
        <f t="shared" si="48"/>
        <v>否</v>
      </c>
    </row>
    <row r="746" ht="36" hidden="1" customHeight="1" spans="1:9">
      <c r="A746" s="297">
        <v>2110105</v>
      </c>
      <c r="B746" s="298" t="s">
        <v>634</v>
      </c>
      <c r="C746" s="299"/>
      <c r="D746" s="299"/>
      <c r="E746" s="299"/>
      <c r="F746" s="271" t="str">
        <f t="shared" si="45"/>
        <v/>
      </c>
      <c r="G746" s="271" t="str">
        <f t="shared" si="46"/>
        <v/>
      </c>
      <c r="H746" s="296" t="str">
        <f t="shared" si="47"/>
        <v>否</v>
      </c>
      <c r="I746" s="301" t="str">
        <f t="shared" si="48"/>
        <v>否</v>
      </c>
    </row>
    <row r="747" ht="36" hidden="1" customHeight="1" spans="1:9">
      <c r="A747" s="297">
        <v>2110106</v>
      </c>
      <c r="B747" s="298" t="s">
        <v>635</v>
      </c>
      <c r="C747" s="299"/>
      <c r="D747" s="299"/>
      <c r="E747" s="299"/>
      <c r="F747" s="271" t="str">
        <f t="shared" si="45"/>
        <v/>
      </c>
      <c r="G747" s="271" t="str">
        <f t="shared" si="46"/>
        <v/>
      </c>
      <c r="H747" s="296" t="str">
        <f t="shared" si="47"/>
        <v>否</v>
      </c>
      <c r="I747" s="301" t="str">
        <f t="shared" si="48"/>
        <v>否</v>
      </c>
    </row>
    <row r="748" ht="36" hidden="1" customHeight="1" spans="1:9">
      <c r="A748" s="297">
        <v>2110107</v>
      </c>
      <c r="B748" s="298" t="s">
        <v>636</v>
      </c>
      <c r="C748" s="299"/>
      <c r="D748" s="299"/>
      <c r="E748" s="299"/>
      <c r="F748" s="271" t="str">
        <f t="shared" si="45"/>
        <v/>
      </c>
      <c r="G748" s="271" t="str">
        <f t="shared" si="46"/>
        <v/>
      </c>
      <c r="H748" s="296" t="str">
        <f t="shared" si="47"/>
        <v>否</v>
      </c>
      <c r="I748" s="301" t="str">
        <f t="shared" si="48"/>
        <v>否</v>
      </c>
    </row>
    <row r="749" ht="36" customHeight="1" spans="1:9">
      <c r="A749" s="297">
        <v>2110199</v>
      </c>
      <c r="B749" s="298" t="s">
        <v>637</v>
      </c>
      <c r="C749" s="303"/>
      <c r="D749" s="303"/>
      <c r="E749" s="304">
        <v>213</v>
      </c>
      <c r="F749" s="305" t="str">
        <f t="shared" si="45"/>
        <v/>
      </c>
      <c r="G749" s="305" t="str">
        <f t="shared" si="46"/>
        <v/>
      </c>
      <c r="H749" s="296" t="str">
        <f t="shared" si="47"/>
        <v>是</v>
      </c>
      <c r="I749" s="301" t="str">
        <f t="shared" si="48"/>
        <v>否</v>
      </c>
    </row>
    <row r="750" ht="36" hidden="1" customHeight="1" spans="1:9">
      <c r="A750" s="292">
        <v>21102</v>
      </c>
      <c r="B750" s="293" t="s">
        <v>638</v>
      </c>
      <c r="C750" s="306">
        <f>SUM(C751:C753)</f>
        <v>0</v>
      </c>
      <c r="D750" s="306">
        <f>SUM(D751:D753)</f>
        <v>0</v>
      </c>
      <c r="E750" s="306">
        <f>SUM(E751:E753)</f>
        <v>0</v>
      </c>
      <c r="F750" s="179" t="str">
        <f t="shared" si="45"/>
        <v/>
      </c>
      <c r="G750" s="179" t="str">
        <f t="shared" si="46"/>
        <v/>
      </c>
      <c r="H750" s="296" t="str">
        <f t="shared" si="47"/>
        <v>否</v>
      </c>
      <c r="I750" s="301" t="str">
        <f t="shared" si="48"/>
        <v>是</v>
      </c>
    </row>
    <row r="751" ht="36" hidden="1" customHeight="1" spans="1:9">
      <c r="A751" s="297">
        <v>2110203</v>
      </c>
      <c r="B751" s="298" t="s">
        <v>639</v>
      </c>
      <c r="C751" s="299"/>
      <c r="D751" s="299"/>
      <c r="E751" s="299"/>
      <c r="F751" s="271" t="str">
        <f t="shared" si="45"/>
        <v/>
      </c>
      <c r="G751" s="271" t="str">
        <f t="shared" si="46"/>
        <v/>
      </c>
      <c r="H751" s="296" t="str">
        <f t="shared" si="47"/>
        <v>否</v>
      </c>
      <c r="I751" s="301" t="str">
        <f t="shared" si="48"/>
        <v>否</v>
      </c>
    </row>
    <row r="752" ht="36" hidden="1" customHeight="1" spans="1:9">
      <c r="A752" s="297">
        <v>2110204</v>
      </c>
      <c r="B752" s="298" t="s">
        <v>640</v>
      </c>
      <c r="C752" s="299"/>
      <c r="D752" s="299"/>
      <c r="E752" s="299"/>
      <c r="F752" s="271" t="str">
        <f t="shared" si="45"/>
        <v/>
      </c>
      <c r="G752" s="271" t="str">
        <f t="shared" si="46"/>
        <v/>
      </c>
      <c r="H752" s="296" t="str">
        <f t="shared" si="47"/>
        <v>否</v>
      </c>
      <c r="I752" s="301" t="str">
        <f t="shared" si="48"/>
        <v>否</v>
      </c>
    </row>
    <row r="753" ht="36" hidden="1" customHeight="1" spans="1:9">
      <c r="A753" s="297">
        <v>2110299</v>
      </c>
      <c r="B753" s="298" t="s">
        <v>641</v>
      </c>
      <c r="C753" s="303"/>
      <c r="D753" s="303"/>
      <c r="E753" s="303"/>
      <c r="F753" s="305" t="str">
        <f t="shared" si="45"/>
        <v/>
      </c>
      <c r="G753" s="305" t="str">
        <f t="shared" si="46"/>
        <v/>
      </c>
      <c r="H753" s="296" t="str">
        <f t="shared" si="47"/>
        <v>否</v>
      </c>
      <c r="I753" s="301" t="str">
        <f t="shared" si="48"/>
        <v>否</v>
      </c>
    </row>
    <row r="754" ht="36" customHeight="1" spans="1:9">
      <c r="A754" s="292">
        <v>21103</v>
      </c>
      <c r="B754" s="293" t="s">
        <v>642</v>
      </c>
      <c r="C754" s="306">
        <f>SUM(C755:C761)</f>
        <v>350</v>
      </c>
      <c r="D754" s="306">
        <f>SUM(D755:D761)</f>
        <v>410</v>
      </c>
      <c r="E754" s="306">
        <f>SUM(E755:E761)</f>
        <v>180</v>
      </c>
      <c r="F754" s="179">
        <f t="shared" si="45"/>
        <v>0.514285714285714</v>
      </c>
      <c r="G754" s="179">
        <f t="shared" si="46"/>
        <v>0.439024390243902</v>
      </c>
      <c r="H754" s="296" t="str">
        <f t="shared" si="47"/>
        <v>是</v>
      </c>
      <c r="I754" s="301" t="str">
        <f t="shared" si="48"/>
        <v>是</v>
      </c>
    </row>
    <row r="755" ht="36" hidden="1" customHeight="1" spans="1:9">
      <c r="A755" s="297">
        <v>2110301</v>
      </c>
      <c r="B755" s="298" t="s">
        <v>643</v>
      </c>
      <c r="C755" s="299"/>
      <c r="D755" s="299"/>
      <c r="E755" s="299"/>
      <c r="F755" s="271" t="str">
        <f t="shared" si="45"/>
        <v/>
      </c>
      <c r="G755" s="271" t="str">
        <f t="shared" si="46"/>
        <v/>
      </c>
      <c r="H755" s="296" t="str">
        <f t="shared" si="47"/>
        <v>否</v>
      </c>
      <c r="I755" s="301" t="str">
        <f t="shared" si="48"/>
        <v>否</v>
      </c>
    </row>
    <row r="756" ht="36" customHeight="1" spans="1:9">
      <c r="A756" s="297">
        <v>2110302</v>
      </c>
      <c r="B756" s="298" t="s">
        <v>644</v>
      </c>
      <c r="C756" s="299">
        <v>300</v>
      </c>
      <c r="D756" s="299">
        <v>350</v>
      </c>
      <c r="E756" s="300">
        <v>32</v>
      </c>
      <c r="F756" s="271">
        <f t="shared" si="45"/>
        <v>0.106666666666667</v>
      </c>
      <c r="G756" s="271">
        <f t="shared" si="46"/>
        <v>0.0914285714285714</v>
      </c>
      <c r="H756" s="296" t="str">
        <f t="shared" si="47"/>
        <v>是</v>
      </c>
      <c r="I756" s="301" t="str">
        <f t="shared" si="48"/>
        <v>否</v>
      </c>
    </row>
    <row r="757" ht="36" hidden="1" customHeight="1" spans="1:9">
      <c r="A757" s="297">
        <v>2110303</v>
      </c>
      <c r="B757" s="298" t="s">
        <v>645</v>
      </c>
      <c r="C757" s="299"/>
      <c r="D757" s="299"/>
      <c r="E757" s="299"/>
      <c r="F757" s="271" t="str">
        <f t="shared" si="45"/>
        <v/>
      </c>
      <c r="G757" s="271" t="str">
        <f t="shared" si="46"/>
        <v/>
      </c>
      <c r="H757" s="296" t="str">
        <f t="shared" si="47"/>
        <v>否</v>
      </c>
      <c r="I757" s="301" t="str">
        <f t="shared" si="48"/>
        <v>否</v>
      </c>
    </row>
    <row r="758" ht="36" customHeight="1" spans="1:9">
      <c r="A758" s="297">
        <v>2110304</v>
      </c>
      <c r="B758" s="298" t="s">
        <v>646</v>
      </c>
      <c r="C758" s="299"/>
      <c r="D758" s="299"/>
      <c r="E758" s="300">
        <v>61</v>
      </c>
      <c r="F758" s="271" t="str">
        <f t="shared" si="45"/>
        <v/>
      </c>
      <c r="G758" s="271" t="str">
        <f t="shared" si="46"/>
        <v/>
      </c>
      <c r="H758" s="296" t="str">
        <f t="shared" si="47"/>
        <v>是</v>
      </c>
      <c r="I758" s="301" t="str">
        <f t="shared" si="48"/>
        <v>否</v>
      </c>
    </row>
    <row r="759" ht="36" customHeight="1" spans="1:9">
      <c r="A759" s="297">
        <v>2110305</v>
      </c>
      <c r="B759" s="298" t="s">
        <v>647</v>
      </c>
      <c r="C759" s="299">
        <v>15</v>
      </c>
      <c r="D759" s="299">
        <v>20</v>
      </c>
      <c r="E759" s="300">
        <v>15</v>
      </c>
      <c r="F759" s="271">
        <f t="shared" si="45"/>
        <v>1</v>
      </c>
      <c r="G759" s="271">
        <f t="shared" si="46"/>
        <v>0.75</v>
      </c>
      <c r="H759" s="296" t="str">
        <f t="shared" si="47"/>
        <v>是</v>
      </c>
      <c r="I759" s="301" t="str">
        <f t="shared" si="48"/>
        <v>否</v>
      </c>
    </row>
    <row r="760" ht="36" hidden="1" customHeight="1" spans="1:9">
      <c r="A760" s="297">
        <v>2110306</v>
      </c>
      <c r="B760" s="298" t="s">
        <v>648</v>
      </c>
      <c r="C760" s="299"/>
      <c r="D760" s="299"/>
      <c r="E760" s="299"/>
      <c r="F760" s="271" t="str">
        <f t="shared" si="45"/>
        <v/>
      </c>
      <c r="G760" s="271" t="str">
        <f t="shared" si="46"/>
        <v/>
      </c>
      <c r="H760" s="296" t="str">
        <f t="shared" si="47"/>
        <v>否</v>
      </c>
      <c r="I760" s="301" t="str">
        <f t="shared" si="48"/>
        <v>否</v>
      </c>
    </row>
    <row r="761" ht="36" customHeight="1" spans="1:9">
      <c r="A761" s="297">
        <v>2110399</v>
      </c>
      <c r="B761" s="298" t="s">
        <v>649</v>
      </c>
      <c r="C761" s="299">
        <v>35</v>
      </c>
      <c r="D761" s="299">
        <v>40</v>
      </c>
      <c r="E761" s="300">
        <v>72</v>
      </c>
      <c r="F761" s="271">
        <f t="shared" si="45"/>
        <v>2.05714285714286</v>
      </c>
      <c r="G761" s="271">
        <f t="shared" si="46"/>
        <v>1.8</v>
      </c>
      <c r="H761" s="296" t="str">
        <f t="shared" si="47"/>
        <v>是</v>
      </c>
      <c r="I761" s="301" t="str">
        <f t="shared" si="48"/>
        <v>否</v>
      </c>
    </row>
    <row r="762" ht="36" customHeight="1" spans="1:9">
      <c r="A762" s="292">
        <v>21104</v>
      </c>
      <c r="B762" s="293" t="s">
        <v>650</v>
      </c>
      <c r="C762" s="294">
        <f>SUM(C763:C767)</f>
        <v>60</v>
      </c>
      <c r="D762" s="294">
        <f>SUM(D763:D767)</f>
        <v>60</v>
      </c>
      <c r="E762" s="294">
        <f>SUM(E763:E767)</f>
        <v>10</v>
      </c>
      <c r="F762" s="295">
        <f t="shared" si="45"/>
        <v>0.166666666666667</v>
      </c>
      <c r="G762" s="295">
        <f t="shared" si="46"/>
        <v>0.166666666666667</v>
      </c>
      <c r="H762" s="296" t="str">
        <f t="shared" si="47"/>
        <v>是</v>
      </c>
      <c r="I762" s="301" t="str">
        <f t="shared" si="48"/>
        <v>是</v>
      </c>
    </row>
    <row r="763" ht="36" hidden="1" customHeight="1" spans="1:9">
      <c r="A763" s="297">
        <v>2110401</v>
      </c>
      <c r="B763" s="298" t="s">
        <v>651</v>
      </c>
      <c r="C763" s="299"/>
      <c r="D763" s="299">
        <v>0</v>
      </c>
      <c r="E763" s="299"/>
      <c r="F763" s="271" t="str">
        <f t="shared" si="45"/>
        <v/>
      </c>
      <c r="G763" s="271" t="str">
        <f t="shared" si="46"/>
        <v/>
      </c>
      <c r="H763" s="296" t="str">
        <f t="shared" si="47"/>
        <v>否</v>
      </c>
      <c r="I763" s="301" t="str">
        <f t="shared" si="48"/>
        <v>否</v>
      </c>
    </row>
    <row r="764" ht="36" hidden="1" customHeight="1" spans="1:9">
      <c r="A764" s="297">
        <v>2110402</v>
      </c>
      <c r="B764" s="298" t="s">
        <v>652</v>
      </c>
      <c r="C764" s="299"/>
      <c r="D764" s="299">
        <v>0</v>
      </c>
      <c r="E764" s="299"/>
      <c r="F764" s="271" t="str">
        <f t="shared" si="45"/>
        <v/>
      </c>
      <c r="G764" s="271" t="str">
        <f t="shared" si="46"/>
        <v/>
      </c>
      <c r="H764" s="296" t="str">
        <f t="shared" si="47"/>
        <v>否</v>
      </c>
      <c r="I764" s="301" t="str">
        <f t="shared" si="48"/>
        <v>否</v>
      </c>
    </row>
    <row r="765" ht="36" hidden="1" customHeight="1" spans="1:9">
      <c r="A765" s="297">
        <v>2110403</v>
      </c>
      <c r="B765" s="298" t="s">
        <v>653</v>
      </c>
      <c r="C765" s="299"/>
      <c r="D765" s="299">
        <v>0</v>
      </c>
      <c r="E765" s="299"/>
      <c r="F765" s="271" t="str">
        <f t="shared" si="45"/>
        <v/>
      </c>
      <c r="G765" s="271" t="str">
        <f t="shared" si="46"/>
        <v/>
      </c>
      <c r="H765" s="296" t="str">
        <f t="shared" si="47"/>
        <v>否</v>
      </c>
      <c r="I765" s="301" t="str">
        <f t="shared" si="48"/>
        <v>否</v>
      </c>
    </row>
    <row r="766" ht="36" hidden="1" customHeight="1" spans="1:9">
      <c r="A766" s="297">
        <v>2110404</v>
      </c>
      <c r="B766" s="298" t="s">
        <v>654</v>
      </c>
      <c r="C766" s="299"/>
      <c r="D766" s="299">
        <v>0</v>
      </c>
      <c r="E766" s="299"/>
      <c r="F766" s="271" t="str">
        <f t="shared" si="45"/>
        <v/>
      </c>
      <c r="G766" s="271" t="str">
        <f t="shared" si="46"/>
        <v/>
      </c>
      <c r="H766" s="296" t="str">
        <f t="shared" si="47"/>
        <v>否</v>
      </c>
      <c r="I766" s="301" t="str">
        <f t="shared" si="48"/>
        <v>否</v>
      </c>
    </row>
    <row r="767" ht="36" customHeight="1" spans="1:9">
      <c r="A767" s="297">
        <v>2110499</v>
      </c>
      <c r="B767" s="298" t="s">
        <v>655</v>
      </c>
      <c r="C767" s="299">
        <v>60</v>
      </c>
      <c r="D767" s="299">
        <v>60</v>
      </c>
      <c r="E767" s="300">
        <v>10</v>
      </c>
      <c r="F767" s="271">
        <f t="shared" si="45"/>
        <v>0.166666666666667</v>
      </c>
      <c r="G767" s="271">
        <f t="shared" si="46"/>
        <v>0.166666666666667</v>
      </c>
      <c r="H767" s="296" t="str">
        <f t="shared" si="47"/>
        <v>是</v>
      </c>
      <c r="I767" s="301" t="str">
        <f t="shared" si="48"/>
        <v>否</v>
      </c>
    </row>
    <row r="768" customFormat="1" ht="36" customHeight="1" spans="1:9">
      <c r="A768" s="292">
        <v>21105</v>
      </c>
      <c r="B768" s="293" t="s">
        <v>656</v>
      </c>
      <c r="C768" s="294">
        <f>SUM(C769:C774)</f>
        <v>67</v>
      </c>
      <c r="D768" s="294">
        <f>SUM(D769:D774)</f>
        <v>80</v>
      </c>
      <c r="E768" s="294">
        <f>SUM(E769:E774)</f>
        <v>45</v>
      </c>
      <c r="F768" s="295">
        <f t="shared" si="45"/>
        <v>0.671641791044776</v>
      </c>
      <c r="G768" s="295">
        <f t="shared" si="46"/>
        <v>0.5625</v>
      </c>
      <c r="H768" s="296" t="str">
        <f t="shared" si="47"/>
        <v>是</v>
      </c>
      <c r="I768" s="301" t="str">
        <f t="shared" si="48"/>
        <v>是</v>
      </c>
    </row>
    <row r="769" ht="36" customHeight="1" spans="1:9">
      <c r="A769" s="297">
        <v>2110501</v>
      </c>
      <c r="B769" s="298" t="s">
        <v>657</v>
      </c>
      <c r="C769" s="299">
        <v>22</v>
      </c>
      <c r="D769" s="299">
        <v>30</v>
      </c>
      <c r="E769" s="300"/>
      <c r="F769" s="271">
        <f t="shared" si="45"/>
        <v>0</v>
      </c>
      <c r="G769" s="271">
        <f t="shared" si="46"/>
        <v>0</v>
      </c>
      <c r="H769" s="296" t="str">
        <f t="shared" si="47"/>
        <v>是</v>
      </c>
      <c r="I769" s="301" t="str">
        <f t="shared" si="48"/>
        <v>否</v>
      </c>
    </row>
    <row r="770" ht="36" hidden="1" customHeight="1" spans="1:9">
      <c r="A770" s="297">
        <v>2110502</v>
      </c>
      <c r="B770" s="298" t="s">
        <v>658</v>
      </c>
      <c r="C770" s="299"/>
      <c r="D770" s="299">
        <v>0</v>
      </c>
      <c r="E770" s="299"/>
      <c r="F770" s="271" t="str">
        <f t="shared" si="45"/>
        <v/>
      </c>
      <c r="G770" s="271" t="str">
        <f t="shared" si="46"/>
        <v/>
      </c>
      <c r="H770" s="296" t="str">
        <f t="shared" si="47"/>
        <v>否</v>
      </c>
      <c r="I770" s="301" t="str">
        <f t="shared" si="48"/>
        <v>否</v>
      </c>
    </row>
    <row r="771" ht="36" customHeight="1" spans="1:9">
      <c r="A771" s="297">
        <v>2110503</v>
      </c>
      <c r="B771" s="298" t="s">
        <v>659</v>
      </c>
      <c r="C771" s="299">
        <v>45</v>
      </c>
      <c r="D771" s="299">
        <v>50</v>
      </c>
      <c r="E771" s="300">
        <v>45</v>
      </c>
      <c r="F771" s="271">
        <f t="shared" si="45"/>
        <v>1</v>
      </c>
      <c r="G771" s="271">
        <f t="shared" si="46"/>
        <v>0.9</v>
      </c>
      <c r="H771" s="296" t="str">
        <f t="shared" si="47"/>
        <v>是</v>
      </c>
      <c r="I771" s="301" t="str">
        <f t="shared" si="48"/>
        <v>否</v>
      </c>
    </row>
    <row r="772" customFormat="1" ht="36" hidden="1" customHeight="1" spans="1:9">
      <c r="A772" s="297">
        <v>2110506</v>
      </c>
      <c r="B772" s="298" t="s">
        <v>660</v>
      </c>
      <c r="C772" s="299"/>
      <c r="D772" s="299">
        <v>0</v>
      </c>
      <c r="E772" s="299"/>
      <c r="F772" s="271" t="str">
        <f t="shared" si="45"/>
        <v/>
      </c>
      <c r="G772" s="271" t="str">
        <f t="shared" si="46"/>
        <v/>
      </c>
      <c r="H772" s="296" t="str">
        <f t="shared" si="47"/>
        <v>否</v>
      </c>
      <c r="I772" s="301" t="str">
        <f t="shared" si="48"/>
        <v>否</v>
      </c>
    </row>
    <row r="773" ht="36" hidden="1" customHeight="1" spans="1:9">
      <c r="A773" s="297">
        <v>2110507</v>
      </c>
      <c r="B773" s="298" t="s">
        <v>661</v>
      </c>
      <c r="C773" s="299"/>
      <c r="D773" s="299"/>
      <c r="E773" s="299"/>
      <c r="F773" s="271" t="str">
        <f t="shared" ref="F773:F836" si="49">IF(C773&lt;&gt;0,E773/C773,"")</f>
        <v/>
      </c>
      <c r="G773" s="271" t="str">
        <f t="shared" ref="G773:G836" si="50">IF(D773&lt;&gt;0,E773/D773,"")</f>
        <v/>
      </c>
      <c r="H773" s="296" t="str">
        <f t="shared" ref="H773:H836" si="51">IF(B773&lt;&gt;"",IF(SUM(C773:E773,J773)&lt;&gt;0,"是","否"),"是")</f>
        <v>否</v>
      </c>
      <c r="I773" s="301" t="str">
        <f t="shared" ref="I773:I836" si="52">IF(LEN(A773)&lt;=5,"是","否")</f>
        <v>否</v>
      </c>
    </row>
    <row r="774" ht="36" hidden="1" customHeight="1" spans="1:9">
      <c r="A774" s="297">
        <v>2110599</v>
      </c>
      <c r="B774" s="298" t="s">
        <v>662</v>
      </c>
      <c r="C774" s="303"/>
      <c r="D774" s="303"/>
      <c r="E774" s="303"/>
      <c r="F774" s="305" t="str">
        <f t="shared" si="49"/>
        <v/>
      </c>
      <c r="G774" s="305" t="str">
        <f t="shared" si="50"/>
        <v/>
      </c>
      <c r="H774" s="296" t="str">
        <f t="shared" si="51"/>
        <v>否</v>
      </c>
      <c r="I774" s="301" t="str">
        <f t="shared" si="52"/>
        <v>否</v>
      </c>
    </row>
    <row r="775" ht="36" customHeight="1" spans="1:9">
      <c r="A775" s="292">
        <v>21106</v>
      </c>
      <c r="B775" s="293" t="s">
        <v>663</v>
      </c>
      <c r="C775" s="306">
        <f>SUM(C776:C780)</f>
        <v>18</v>
      </c>
      <c r="D775" s="306">
        <f>SUM(D776:D780)</f>
        <v>20</v>
      </c>
      <c r="E775" s="306">
        <f>SUM(E776:E780)</f>
        <v>12</v>
      </c>
      <c r="F775" s="179">
        <f t="shared" si="49"/>
        <v>0.666666666666667</v>
      </c>
      <c r="G775" s="179">
        <f t="shared" si="50"/>
        <v>0.6</v>
      </c>
      <c r="H775" s="296" t="str">
        <f t="shared" si="51"/>
        <v>是</v>
      </c>
      <c r="I775" s="301" t="str">
        <f t="shared" si="52"/>
        <v>是</v>
      </c>
    </row>
    <row r="776" ht="36" hidden="1" customHeight="1" spans="1:9">
      <c r="A776" s="297">
        <v>2110602</v>
      </c>
      <c r="B776" s="298" t="s">
        <v>664</v>
      </c>
      <c r="C776" s="299"/>
      <c r="D776" s="299"/>
      <c r="E776" s="299"/>
      <c r="F776" s="271" t="str">
        <f t="shared" si="49"/>
        <v/>
      </c>
      <c r="G776" s="271" t="str">
        <f t="shared" si="50"/>
        <v/>
      </c>
      <c r="H776" s="296" t="str">
        <f t="shared" si="51"/>
        <v>否</v>
      </c>
      <c r="I776" s="301" t="str">
        <f t="shared" si="52"/>
        <v>否</v>
      </c>
    </row>
    <row r="777" ht="36" hidden="1" customHeight="1" spans="1:9">
      <c r="A777" s="297">
        <v>2110603</v>
      </c>
      <c r="B777" s="298" t="s">
        <v>665</v>
      </c>
      <c r="C777" s="299"/>
      <c r="D777" s="299"/>
      <c r="E777" s="299"/>
      <c r="F777" s="271" t="str">
        <f t="shared" si="49"/>
        <v/>
      </c>
      <c r="G777" s="271" t="str">
        <f t="shared" si="50"/>
        <v/>
      </c>
      <c r="H777" s="296" t="str">
        <f t="shared" si="51"/>
        <v>否</v>
      </c>
      <c r="I777" s="301" t="str">
        <f t="shared" si="52"/>
        <v>否</v>
      </c>
    </row>
    <row r="778" ht="36" hidden="1" customHeight="1" spans="1:9">
      <c r="A778" s="297">
        <v>2110604</v>
      </c>
      <c r="B778" s="298" t="s">
        <v>666</v>
      </c>
      <c r="C778" s="299"/>
      <c r="D778" s="299"/>
      <c r="E778" s="299"/>
      <c r="F778" s="271" t="str">
        <f t="shared" si="49"/>
        <v/>
      </c>
      <c r="G778" s="271" t="str">
        <f t="shared" si="50"/>
        <v/>
      </c>
      <c r="H778" s="296" t="str">
        <f t="shared" si="51"/>
        <v>否</v>
      </c>
      <c r="I778" s="301" t="str">
        <f t="shared" si="52"/>
        <v>否</v>
      </c>
    </row>
    <row r="779" ht="36" hidden="1" customHeight="1" spans="1:9">
      <c r="A779" s="297">
        <v>2110605</v>
      </c>
      <c r="B779" s="298" t="s">
        <v>667</v>
      </c>
      <c r="C779" s="299"/>
      <c r="D779" s="299"/>
      <c r="E779" s="299"/>
      <c r="F779" s="271" t="str">
        <f t="shared" si="49"/>
        <v/>
      </c>
      <c r="G779" s="271" t="str">
        <f t="shared" si="50"/>
        <v/>
      </c>
      <c r="H779" s="296" t="str">
        <f t="shared" si="51"/>
        <v>否</v>
      </c>
      <c r="I779" s="301" t="str">
        <f t="shared" si="52"/>
        <v>否</v>
      </c>
    </row>
    <row r="780" ht="36" customHeight="1" spans="1:9">
      <c r="A780" s="297">
        <v>2110699</v>
      </c>
      <c r="B780" s="298" t="s">
        <v>668</v>
      </c>
      <c r="C780" s="303">
        <v>18</v>
      </c>
      <c r="D780" s="303">
        <v>20</v>
      </c>
      <c r="E780" s="304">
        <v>12</v>
      </c>
      <c r="F780" s="305">
        <f t="shared" si="49"/>
        <v>0.666666666666667</v>
      </c>
      <c r="G780" s="305">
        <f t="shared" si="50"/>
        <v>0.6</v>
      </c>
      <c r="H780" s="296" t="str">
        <f t="shared" si="51"/>
        <v>是</v>
      </c>
      <c r="I780" s="301" t="str">
        <f t="shared" si="52"/>
        <v>否</v>
      </c>
    </row>
    <row r="781" ht="36" hidden="1" customHeight="1" spans="1:9">
      <c r="A781" s="292">
        <v>21107</v>
      </c>
      <c r="B781" s="307" t="s">
        <v>669</v>
      </c>
      <c r="C781" s="315">
        <f>SUM(C782:C783)</f>
        <v>0</v>
      </c>
      <c r="D781" s="315">
        <f>SUM(D782:D783)</f>
        <v>0</v>
      </c>
      <c r="E781" s="320">
        <f>SUM(E782:E783)</f>
        <v>0</v>
      </c>
      <c r="F781" s="321" t="str">
        <f t="shared" si="49"/>
        <v/>
      </c>
      <c r="G781" s="321" t="str">
        <f t="shared" si="50"/>
        <v/>
      </c>
      <c r="H781" s="296" t="str">
        <f t="shared" si="51"/>
        <v>否</v>
      </c>
      <c r="I781" s="301" t="str">
        <f t="shared" si="52"/>
        <v>是</v>
      </c>
    </row>
    <row r="782" ht="36" hidden="1" customHeight="1" spans="1:9">
      <c r="A782" s="297">
        <v>2110704</v>
      </c>
      <c r="B782" s="298" t="s">
        <v>670</v>
      </c>
      <c r="C782" s="299"/>
      <c r="D782" s="299"/>
      <c r="E782" s="299"/>
      <c r="F782" s="271" t="str">
        <f t="shared" si="49"/>
        <v/>
      </c>
      <c r="G782" s="271" t="str">
        <f t="shared" si="50"/>
        <v/>
      </c>
      <c r="H782" s="296" t="str">
        <f t="shared" si="51"/>
        <v>否</v>
      </c>
      <c r="I782" s="301" t="str">
        <f t="shared" si="52"/>
        <v>否</v>
      </c>
    </row>
    <row r="783" ht="36" hidden="1" customHeight="1" spans="1:9">
      <c r="A783" s="297">
        <v>2110799</v>
      </c>
      <c r="B783" s="298" t="s">
        <v>671</v>
      </c>
      <c r="C783" s="303"/>
      <c r="D783" s="303"/>
      <c r="E783" s="303"/>
      <c r="F783" s="305" t="str">
        <f t="shared" si="49"/>
        <v/>
      </c>
      <c r="G783" s="305" t="str">
        <f t="shared" si="50"/>
        <v/>
      </c>
      <c r="H783" s="296" t="str">
        <f t="shared" si="51"/>
        <v>否</v>
      </c>
      <c r="I783" s="301" t="str">
        <f t="shared" si="52"/>
        <v>否</v>
      </c>
    </row>
    <row r="784" customFormat="1" ht="36" hidden="1" customHeight="1" spans="1:9">
      <c r="A784" s="292">
        <v>21108</v>
      </c>
      <c r="B784" s="293" t="s">
        <v>672</v>
      </c>
      <c r="C784" s="306">
        <f>SUM(C785:C786)</f>
        <v>0</v>
      </c>
      <c r="D784" s="306">
        <f>SUM(D785:D786)</f>
        <v>0</v>
      </c>
      <c r="E784" s="306">
        <f>SUM(E785:E786)</f>
        <v>0</v>
      </c>
      <c r="F784" s="179" t="str">
        <f t="shared" si="49"/>
        <v/>
      </c>
      <c r="G784" s="179" t="str">
        <f t="shared" si="50"/>
        <v/>
      </c>
      <c r="H784" s="296" t="str">
        <f t="shared" si="51"/>
        <v>否</v>
      </c>
      <c r="I784" s="301" t="str">
        <f t="shared" si="52"/>
        <v>是</v>
      </c>
    </row>
    <row r="785" customFormat="1" ht="36" hidden="1" customHeight="1" spans="1:9">
      <c r="A785" s="297">
        <v>2110804</v>
      </c>
      <c r="B785" s="302" t="s">
        <v>673</v>
      </c>
      <c r="C785" s="299"/>
      <c r="D785" s="299"/>
      <c r="E785" s="299"/>
      <c r="F785" s="271" t="str">
        <f t="shared" si="49"/>
        <v/>
      </c>
      <c r="G785" s="271" t="str">
        <f t="shared" si="50"/>
        <v/>
      </c>
      <c r="H785" s="296" t="str">
        <f t="shared" si="51"/>
        <v>否</v>
      </c>
      <c r="I785" s="301" t="str">
        <f t="shared" si="52"/>
        <v>否</v>
      </c>
    </row>
    <row r="786" customFormat="1" ht="36" hidden="1" customHeight="1" spans="1:9">
      <c r="A786" s="297">
        <v>2110899</v>
      </c>
      <c r="B786" s="298" t="s">
        <v>674</v>
      </c>
      <c r="C786" s="299"/>
      <c r="D786" s="299"/>
      <c r="E786" s="299"/>
      <c r="F786" s="271" t="str">
        <f t="shared" si="49"/>
        <v/>
      </c>
      <c r="G786" s="271" t="str">
        <f t="shared" si="50"/>
        <v/>
      </c>
      <c r="H786" s="296" t="str">
        <f t="shared" si="51"/>
        <v>否</v>
      </c>
      <c r="I786" s="301" t="str">
        <f t="shared" si="52"/>
        <v>否</v>
      </c>
    </row>
    <row r="787" customFormat="1" ht="36" hidden="1" customHeight="1" spans="1:9">
      <c r="A787" s="297">
        <v>21109</v>
      </c>
      <c r="B787" s="298" t="s">
        <v>675</v>
      </c>
      <c r="C787" s="299"/>
      <c r="D787" s="299"/>
      <c r="E787" s="299"/>
      <c r="F787" s="271" t="str">
        <f t="shared" si="49"/>
        <v/>
      </c>
      <c r="G787" s="271" t="str">
        <f t="shared" si="50"/>
        <v/>
      </c>
      <c r="H787" s="296" t="str">
        <f t="shared" si="51"/>
        <v>否</v>
      </c>
      <c r="I787" s="301" t="str">
        <f t="shared" si="52"/>
        <v>是</v>
      </c>
    </row>
    <row r="788" ht="36" hidden="1" customHeight="1" spans="1:9">
      <c r="A788" s="297">
        <v>21110</v>
      </c>
      <c r="B788" s="298" t="s">
        <v>676</v>
      </c>
      <c r="C788" s="303"/>
      <c r="D788" s="303"/>
      <c r="E788" s="303"/>
      <c r="F788" s="305" t="str">
        <f t="shared" si="49"/>
        <v/>
      </c>
      <c r="G788" s="305" t="str">
        <f t="shared" si="50"/>
        <v/>
      </c>
      <c r="H788" s="296" t="str">
        <f t="shared" si="51"/>
        <v>否</v>
      </c>
      <c r="I788" s="301" t="str">
        <f t="shared" si="52"/>
        <v>是</v>
      </c>
    </row>
    <row r="789" customFormat="1" ht="36" customHeight="1" spans="1:9">
      <c r="A789" s="292">
        <v>21111</v>
      </c>
      <c r="B789" s="293" t="s">
        <v>677</v>
      </c>
      <c r="C789" s="306">
        <f>SUM(C790:C794)</f>
        <v>1192</v>
      </c>
      <c r="D789" s="306">
        <f>SUM(D790:D794)</f>
        <v>1428</v>
      </c>
      <c r="E789" s="306">
        <f>SUM(E790:E794)</f>
        <v>581</v>
      </c>
      <c r="F789" s="179">
        <f t="shared" si="49"/>
        <v>0.48741610738255</v>
      </c>
      <c r="G789" s="179">
        <f t="shared" si="50"/>
        <v>0.406862745098039</v>
      </c>
      <c r="H789" s="296" t="str">
        <f t="shared" si="51"/>
        <v>是</v>
      </c>
      <c r="I789" s="301" t="str">
        <f t="shared" si="52"/>
        <v>是</v>
      </c>
    </row>
    <row r="790" ht="36" customHeight="1" spans="1:9">
      <c r="A790" s="297">
        <v>2111101</v>
      </c>
      <c r="B790" s="298" t="s">
        <v>678</v>
      </c>
      <c r="C790" s="299">
        <v>1132</v>
      </c>
      <c r="D790" s="299">
        <v>1358</v>
      </c>
      <c r="E790" s="300">
        <v>481</v>
      </c>
      <c r="F790" s="271">
        <f t="shared" si="49"/>
        <v>0.424911660777385</v>
      </c>
      <c r="G790" s="271">
        <f t="shared" si="50"/>
        <v>0.35419734904271</v>
      </c>
      <c r="H790" s="296" t="str">
        <f t="shared" si="51"/>
        <v>是</v>
      </c>
      <c r="I790" s="301" t="str">
        <f t="shared" si="52"/>
        <v>否</v>
      </c>
    </row>
    <row r="791" customFormat="1" ht="36" customHeight="1" spans="1:9">
      <c r="A791" s="297">
        <v>2111102</v>
      </c>
      <c r="B791" s="298" t="s">
        <v>679</v>
      </c>
      <c r="C791" s="299">
        <v>50</v>
      </c>
      <c r="D791" s="299">
        <v>60</v>
      </c>
      <c r="E791" s="300">
        <v>90</v>
      </c>
      <c r="F791" s="271">
        <f t="shared" si="49"/>
        <v>1.8</v>
      </c>
      <c r="G791" s="271">
        <f t="shared" si="50"/>
        <v>1.5</v>
      </c>
      <c r="H791" s="296" t="str">
        <f t="shared" si="51"/>
        <v>是</v>
      </c>
      <c r="I791" s="301" t="str">
        <f t="shared" si="52"/>
        <v>否</v>
      </c>
    </row>
    <row r="792" customFormat="1" ht="36" customHeight="1" spans="1:9">
      <c r="A792" s="297">
        <v>2111103</v>
      </c>
      <c r="B792" s="298" t="s">
        <v>680</v>
      </c>
      <c r="C792" s="299">
        <v>10</v>
      </c>
      <c r="D792" s="299">
        <v>10</v>
      </c>
      <c r="E792" s="300">
        <v>10</v>
      </c>
      <c r="F792" s="271">
        <f t="shared" si="49"/>
        <v>1</v>
      </c>
      <c r="G792" s="271">
        <f t="shared" si="50"/>
        <v>1</v>
      </c>
      <c r="H792" s="296" t="str">
        <f t="shared" si="51"/>
        <v>是</v>
      </c>
      <c r="I792" s="301" t="str">
        <f t="shared" si="52"/>
        <v>否</v>
      </c>
    </row>
    <row r="793" ht="36" hidden="1" customHeight="1" spans="1:9">
      <c r="A793" s="297">
        <v>2111104</v>
      </c>
      <c r="B793" s="298" t="s">
        <v>681</v>
      </c>
      <c r="C793" s="299">
        <v>0</v>
      </c>
      <c r="D793" s="299"/>
      <c r="E793" s="299">
        <v>0</v>
      </c>
      <c r="F793" s="271" t="str">
        <f t="shared" si="49"/>
        <v/>
      </c>
      <c r="G793" s="271" t="str">
        <f t="shared" si="50"/>
        <v/>
      </c>
      <c r="H793" s="296" t="str">
        <f t="shared" si="51"/>
        <v>否</v>
      </c>
      <c r="I793" s="301" t="str">
        <f t="shared" si="52"/>
        <v>否</v>
      </c>
    </row>
    <row r="794" ht="36" hidden="1" customHeight="1" spans="1:9">
      <c r="A794" s="297">
        <v>2111199</v>
      </c>
      <c r="B794" s="298" t="s">
        <v>682</v>
      </c>
      <c r="C794" s="299">
        <v>0</v>
      </c>
      <c r="D794" s="299"/>
      <c r="E794" s="299">
        <v>0</v>
      </c>
      <c r="F794" s="271" t="str">
        <f t="shared" si="49"/>
        <v/>
      </c>
      <c r="G794" s="271" t="str">
        <f t="shared" si="50"/>
        <v/>
      </c>
      <c r="H794" s="296" t="str">
        <f t="shared" si="51"/>
        <v>否</v>
      </c>
      <c r="I794" s="301" t="str">
        <f t="shared" si="52"/>
        <v>否</v>
      </c>
    </row>
    <row r="795" ht="36" hidden="1" customHeight="1" spans="1:9">
      <c r="A795" s="297">
        <v>21112</v>
      </c>
      <c r="B795" s="298" t="s">
        <v>683</v>
      </c>
      <c r="C795" s="299"/>
      <c r="D795" s="299"/>
      <c r="E795" s="299"/>
      <c r="F795" s="271" t="str">
        <f t="shared" si="49"/>
        <v/>
      </c>
      <c r="G795" s="271" t="str">
        <f t="shared" si="50"/>
        <v/>
      </c>
      <c r="H795" s="296" t="str">
        <f t="shared" si="51"/>
        <v>否</v>
      </c>
      <c r="I795" s="301" t="str">
        <f t="shared" si="52"/>
        <v>是</v>
      </c>
    </row>
    <row r="796" ht="36" hidden="1" customHeight="1" spans="1:9">
      <c r="A796" s="297">
        <v>21113</v>
      </c>
      <c r="B796" s="298" t="s">
        <v>684</v>
      </c>
      <c r="C796" s="318"/>
      <c r="D796" s="318"/>
      <c r="E796" s="318"/>
      <c r="F796" s="305" t="str">
        <f t="shared" si="49"/>
        <v/>
      </c>
      <c r="G796" s="305" t="str">
        <f t="shared" si="50"/>
        <v/>
      </c>
      <c r="H796" s="296" t="str">
        <f t="shared" si="51"/>
        <v>否</v>
      </c>
      <c r="I796" s="301" t="str">
        <f t="shared" si="52"/>
        <v>是</v>
      </c>
    </row>
    <row r="797" ht="36" hidden="1" customHeight="1" spans="1:9">
      <c r="A797" s="292">
        <v>21114</v>
      </c>
      <c r="B797" s="307" t="s">
        <v>685</v>
      </c>
      <c r="C797" s="306">
        <f>SUM(C798:C811)</f>
        <v>0</v>
      </c>
      <c r="D797" s="306">
        <f>SUM(D798:D811)</f>
        <v>0</v>
      </c>
      <c r="E797" s="306">
        <f>SUM(E798:E811)</f>
        <v>0</v>
      </c>
      <c r="F797" s="179" t="str">
        <f t="shared" si="49"/>
        <v/>
      </c>
      <c r="G797" s="179" t="str">
        <f t="shared" si="50"/>
        <v/>
      </c>
      <c r="H797" s="296" t="str">
        <f t="shared" si="51"/>
        <v>否</v>
      </c>
      <c r="I797" s="301" t="str">
        <f t="shared" si="52"/>
        <v>是</v>
      </c>
    </row>
    <row r="798" ht="36" hidden="1" customHeight="1" spans="1:9">
      <c r="A798" s="297">
        <v>2111401</v>
      </c>
      <c r="B798" s="302" t="s">
        <v>95</v>
      </c>
      <c r="C798" s="299"/>
      <c r="D798" s="299"/>
      <c r="E798" s="299"/>
      <c r="F798" s="271" t="str">
        <f t="shared" si="49"/>
        <v/>
      </c>
      <c r="G798" s="271" t="str">
        <f t="shared" si="50"/>
        <v/>
      </c>
      <c r="H798" s="296" t="str">
        <f t="shared" si="51"/>
        <v>否</v>
      </c>
      <c r="I798" s="301" t="str">
        <f t="shared" si="52"/>
        <v>否</v>
      </c>
    </row>
    <row r="799" ht="36" hidden="1" customHeight="1" spans="1:9">
      <c r="A799" s="297">
        <v>2111402</v>
      </c>
      <c r="B799" s="302" t="s">
        <v>96</v>
      </c>
      <c r="C799" s="299"/>
      <c r="D799" s="299"/>
      <c r="E799" s="299"/>
      <c r="F799" s="271" t="str">
        <f t="shared" si="49"/>
        <v/>
      </c>
      <c r="G799" s="271" t="str">
        <f t="shared" si="50"/>
        <v/>
      </c>
      <c r="H799" s="296" t="str">
        <f t="shared" si="51"/>
        <v>否</v>
      </c>
      <c r="I799" s="301" t="str">
        <f t="shared" si="52"/>
        <v>否</v>
      </c>
    </row>
    <row r="800" ht="36" hidden="1" customHeight="1" spans="1:9">
      <c r="A800" s="297">
        <v>2111403</v>
      </c>
      <c r="B800" s="302" t="s">
        <v>97</v>
      </c>
      <c r="C800" s="299"/>
      <c r="D800" s="299"/>
      <c r="E800" s="299"/>
      <c r="F800" s="271" t="str">
        <f t="shared" si="49"/>
        <v/>
      </c>
      <c r="G800" s="271" t="str">
        <f t="shared" si="50"/>
        <v/>
      </c>
      <c r="H800" s="296" t="str">
        <f t="shared" si="51"/>
        <v>否</v>
      </c>
      <c r="I800" s="301" t="str">
        <f t="shared" si="52"/>
        <v>否</v>
      </c>
    </row>
    <row r="801" ht="36" hidden="1" customHeight="1" spans="1:9">
      <c r="A801" s="297">
        <v>2111404</v>
      </c>
      <c r="B801" s="298" t="s">
        <v>686</v>
      </c>
      <c r="C801" s="299"/>
      <c r="D801" s="299"/>
      <c r="E801" s="299"/>
      <c r="F801" s="271" t="str">
        <f t="shared" si="49"/>
        <v/>
      </c>
      <c r="G801" s="271" t="str">
        <f t="shared" si="50"/>
        <v/>
      </c>
      <c r="H801" s="296" t="str">
        <f t="shared" si="51"/>
        <v>否</v>
      </c>
      <c r="I801" s="301" t="str">
        <f t="shared" si="52"/>
        <v>否</v>
      </c>
    </row>
    <row r="802" ht="36" hidden="1" customHeight="1" spans="1:9">
      <c r="A802" s="297">
        <v>2111405</v>
      </c>
      <c r="B802" s="302" t="s">
        <v>687</v>
      </c>
      <c r="C802" s="299"/>
      <c r="D802" s="299"/>
      <c r="E802" s="299"/>
      <c r="F802" s="271" t="str">
        <f t="shared" si="49"/>
        <v/>
      </c>
      <c r="G802" s="271" t="str">
        <f t="shared" si="50"/>
        <v/>
      </c>
      <c r="H802" s="296" t="str">
        <f t="shared" si="51"/>
        <v>否</v>
      </c>
      <c r="I802" s="301" t="str">
        <f t="shared" si="52"/>
        <v>否</v>
      </c>
    </row>
    <row r="803" ht="36" hidden="1" customHeight="1" spans="1:9">
      <c r="A803" s="297">
        <v>2111406</v>
      </c>
      <c r="B803" s="298" t="s">
        <v>688</v>
      </c>
      <c r="C803" s="299"/>
      <c r="D803" s="299"/>
      <c r="E803" s="299"/>
      <c r="F803" s="271" t="str">
        <f t="shared" si="49"/>
        <v/>
      </c>
      <c r="G803" s="271" t="str">
        <f t="shared" si="50"/>
        <v/>
      </c>
      <c r="H803" s="296" t="str">
        <f t="shared" si="51"/>
        <v>否</v>
      </c>
      <c r="I803" s="301" t="str">
        <f t="shared" si="52"/>
        <v>否</v>
      </c>
    </row>
    <row r="804" ht="36" hidden="1" customHeight="1" spans="1:9">
      <c r="A804" s="297">
        <v>2111407</v>
      </c>
      <c r="B804" s="302" t="s">
        <v>689</v>
      </c>
      <c r="C804" s="299"/>
      <c r="D804" s="299"/>
      <c r="E804" s="299"/>
      <c r="F804" s="271" t="str">
        <f t="shared" si="49"/>
        <v/>
      </c>
      <c r="G804" s="271" t="str">
        <f t="shared" si="50"/>
        <v/>
      </c>
      <c r="H804" s="296" t="str">
        <f t="shared" si="51"/>
        <v>否</v>
      </c>
      <c r="I804" s="301" t="str">
        <f t="shared" si="52"/>
        <v>否</v>
      </c>
    </row>
    <row r="805" ht="36" hidden="1" customHeight="1" spans="1:9">
      <c r="A805" s="297">
        <v>2111408</v>
      </c>
      <c r="B805" s="302" t="s">
        <v>690</v>
      </c>
      <c r="C805" s="299"/>
      <c r="D805" s="299"/>
      <c r="E805" s="299"/>
      <c r="F805" s="271" t="str">
        <f t="shared" si="49"/>
        <v/>
      </c>
      <c r="G805" s="271" t="str">
        <f t="shared" si="50"/>
        <v/>
      </c>
      <c r="H805" s="296" t="str">
        <f t="shared" si="51"/>
        <v>否</v>
      </c>
      <c r="I805" s="301" t="str">
        <f t="shared" si="52"/>
        <v>否</v>
      </c>
    </row>
    <row r="806" ht="36" hidden="1" customHeight="1" spans="1:9">
      <c r="A806" s="297">
        <v>2111409</v>
      </c>
      <c r="B806" s="298" t="s">
        <v>691</v>
      </c>
      <c r="C806" s="299"/>
      <c r="D806" s="299"/>
      <c r="E806" s="299"/>
      <c r="F806" s="271" t="str">
        <f t="shared" si="49"/>
        <v/>
      </c>
      <c r="G806" s="271" t="str">
        <f t="shared" si="50"/>
        <v/>
      </c>
      <c r="H806" s="296" t="str">
        <f t="shared" si="51"/>
        <v>否</v>
      </c>
      <c r="I806" s="301" t="str">
        <f t="shared" si="52"/>
        <v>否</v>
      </c>
    </row>
    <row r="807" ht="36" hidden="1" customHeight="1" spans="1:9">
      <c r="A807" s="297">
        <v>2111410</v>
      </c>
      <c r="B807" s="298" t="s">
        <v>692</v>
      </c>
      <c r="C807" s="299"/>
      <c r="D807" s="299"/>
      <c r="E807" s="299"/>
      <c r="F807" s="271" t="str">
        <f t="shared" si="49"/>
        <v/>
      </c>
      <c r="G807" s="271" t="str">
        <f t="shared" si="50"/>
        <v/>
      </c>
      <c r="H807" s="296" t="str">
        <f t="shared" si="51"/>
        <v>否</v>
      </c>
      <c r="I807" s="301" t="str">
        <f t="shared" si="52"/>
        <v>否</v>
      </c>
    </row>
    <row r="808" ht="36" hidden="1" customHeight="1" spans="1:9">
      <c r="A808" s="297">
        <v>2111411</v>
      </c>
      <c r="B808" s="298" t="s">
        <v>138</v>
      </c>
      <c r="C808" s="299"/>
      <c r="D808" s="299"/>
      <c r="E808" s="299"/>
      <c r="F808" s="271" t="str">
        <f t="shared" si="49"/>
        <v/>
      </c>
      <c r="G808" s="271" t="str">
        <f t="shared" si="50"/>
        <v/>
      </c>
      <c r="H808" s="296" t="str">
        <f t="shared" si="51"/>
        <v>否</v>
      </c>
      <c r="I808" s="301" t="str">
        <f t="shared" si="52"/>
        <v>否</v>
      </c>
    </row>
    <row r="809" ht="36" hidden="1" customHeight="1" spans="1:9">
      <c r="A809" s="297">
        <v>2111413</v>
      </c>
      <c r="B809" s="298" t="s">
        <v>693</v>
      </c>
      <c r="C809" s="299"/>
      <c r="D809" s="299"/>
      <c r="E809" s="299"/>
      <c r="F809" s="271" t="str">
        <f t="shared" si="49"/>
        <v/>
      </c>
      <c r="G809" s="271" t="str">
        <f t="shared" si="50"/>
        <v/>
      </c>
      <c r="H809" s="296" t="str">
        <f t="shared" si="51"/>
        <v>否</v>
      </c>
      <c r="I809" s="301" t="str">
        <f t="shared" si="52"/>
        <v>否</v>
      </c>
    </row>
    <row r="810" ht="36" hidden="1" customHeight="1" spans="1:9">
      <c r="A810" s="297">
        <v>2111450</v>
      </c>
      <c r="B810" s="298" t="s">
        <v>104</v>
      </c>
      <c r="C810" s="299"/>
      <c r="D810" s="299"/>
      <c r="E810" s="299"/>
      <c r="F810" s="271" t="str">
        <f t="shared" si="49"/>
        <v/>
      </c>
      <c r="G810" s="271" t="str">
        <f t="shared" si="50"/>
        <v/>
      </c>
      <c r="H810" s="296" t="str">
        <f t="shared" si="51"/>
        <v>否</v>
      </c>
      <c r="I810" s="301" t="str">
        <f t="shared" si="52"/>
        <v>否</v>
      </c>
    </row>
    <row r="811" ht="36" hidden="1" customHeight="1" spans="1:9">
      <c r="A811" s="297">
        <v>2111499</v>
      </c>
      <c r="B811" s="298" t="s">
        <v>694</v>
      </c>
      <c r="C811" s="299"/>
      <c r="D811" s="299"/>
      <c r="E811" s="299"/>
      <c r="F811" s="271" t="str">
        <f t="shared" si="49"/>
        <v/>
      </c>
      <c r="G811" s="271" t="str">
        <f t="shared" si="50"/>
        <v/>
      </c>
      <c r="H811" s="296" t="str">
        <f t="shared" si="51"/>
        <v>否</v>
      </c>
      <c r="I811" s="301" t="str">
        <f t="shared" si="52"/>
        <v>否</v>
      </c>
    </row>
    <row r="812" ht="36" hidden="1" customHeight="1" spans="1:9">
      <c r="A812" s="297">
        <v>21199</v>
      </c>
      <c r="B812" s="298" t="s">
        <v>695</v>
      </c>
      <c r="C812" s="303"/>
      <c r="D812" s="303"/>
      <c r="E812" s="303"/>
      <c r="F812" s="305" t="str">
        <f t="shared" si="49"/>
        <v/>
      </c>
      <c r="G812" s="305" t="str">
        <f t="shared" si="50"/>
        <v/>
      </c>
      <c r="H812" s="296" t="str">
        <f t="shared" si="51"/>
        <v>否</v>
      </c>
      <c r="I812" s="301" t="str">
        <f t="shared" si="52"/>
        <v>是</v>
      </c>
    </row>
    <row r="813" ht="36" customHeight="1" spans="1:10">
      <c r="A813" s="292">
        <v>212</v>
      </c>
      <c r="B813" s="293" t="s">
        <v>67</v>
      </c>
      <c r="C813" s="294">
        <f>SUM(C814,C826,C827,C830,C831,C832)</f>
        <v>53339</v>
      </c>
      <c r="D813" s="294">
        <f>SUM(D814,D826,D827,D830,D831,D832)</f>
        <v>109657</v>
      </c>
      <c r="E813" s="294">
        <f>SUM(E814,E826,E827,E830,E831,E832)</f>
        <v>89619</v>
      </c>
      <c r="F813" s="295">
        <f t="shared" si="49"/>
        <v>1.68017773111607</v>
      </c>
      <c r="G813" s="295">
        <f t="shared" si="50"/>
        <v>0.817266567569786</v>
      </c>
      <c r="H813" s="296" t="str">
        <f t="shared" si="51"/>
        <v>是</v>
      </c>
      <c r="I813" s="301" t="str">
        <f t="shared" si="52"/>
        <v>是</v>
      </c>
      <c r="J813" s="286">
        <v>1</v>
      </c>
    </row>
    <row r="814" ht="36" customHeight="1" spans="1:9">
      <c r="A814" s="292">
        <v>21201</v>
      </c>
      <c r="B814" s="293" t="s">
        <v>696</v>
      </c>
      <c r="C814" s="306">
        <f>SUM(C815:C825)</f>
        <v>2803</v>
      </c>
      <c r="D814" s="306">
        <f>SUM(D815:D825)</f>
        <v>3332</v>
      </c>
      <c r="E814" s="306">
        <f>SUM(E815:E825)</f>
        <v>2744</v>
      </c>
      <c r="F814" s="179">
        <f t="shared" si="49"/>
        <v>0.978951123795933</v>
      </c>
      <c r="G814" s="179">
        <f t="shared" si="50"/>
        <v>0.823529411764706</v>
      </c>
      <c r="H814" s="296" t="str">
        <f t="shared" si="51"/>
        <v>是</v>
      </c>
      <c r="I814" s="301" t="str">
        <f t="shared" si="52"/>
        <v>是</v>
      </c>
    </row>
    <row r="815" ht="36" customHeight="1" spans="1:9">
      <c r="A815" s="297">
        <v>2120101</v>
      </c>
      <c r="B815" s="298" t="s">
        <v>95</v>
      </c>
      <c r="C815" s="299">
        <v>1201</v>
      </c>
      <c r="D815" s="299">
        <v>1441</v>
      </c>
      <c r="E815" s="300">
        <v>1510</v>
      </c>
      <c r="F815" s="271">
        <f t="shared" si="49"/>
        <v>1.25728559533722</v>
      </c>
      <c r="G815" s="271">
        <f t="shared" si="50"/>
        <v>1.04788341429563</v>
      </c>
      <c r="H815" s="296" t="str">
        <f t="shared" si="51"/>
        <v>是</v>
      </c>
      <c r="I815" s="301" t="str">
        <f t="shared" si="52"/>
        <v>否</v>
      </c>
    </row>
    <row r="816" ht="36" customHeight="1" spans="1:9">
      <c r="A816" s="297">
        <v>2120102</v>
      </c>
      <c r="B816" s="298" t="s">
        <v>96</v>
      </c>
      <c r="C816" s="299">
        <v>1581</v>
      </c>
      <c r="D816" s="299">
        <v>1866</v>
      </c>
      <c r="E816" s="300">
        <v>1206</v>
      </c>
      <c r="F816" s="271">
        <f t="shared" si="49"/>
        <v>0.76280834914611</v>
      </c>
      <c r="G816" s="271">
        <f t="shared" si="50"/>
        <v>0.646302250803859</v>
      </c>
      <c r="H816" s="296" t="str">
        <f t="shared" si="51"/>
        <v>是</v>
      </c>
      <c r="I816" s="301" t="str">
        <f t="shared" si="52"/>
        <v>否</v>
      </c>
    </row>
    <row r="817" ht="36" hidden="1" customHeight="1" spans="1:9">
      <c r="A817" s="297">
        <v>2120103</v>
      </c>
      <c r="B817" s="298" t="s">
        <v>97</v>
      </c>
      <c r="C817" s="299"/>
      <c r="D817" s="299">
        <v>0</v>
      </c>
      <c r="E817" s="299"/>
      <c r="F817" s="271" t="str">
        <f t="shared" si="49"/>
        <v/>
      </c>
      <c r="G817" s="271" t="str">
        <f t="shared" si="50"/>
        <v/>
      </c>
      <c r="H817" s="296" t="str">
        <f t="shared" si="51"/>
        <v>否</v>
      </c>
      <c r="I817" s="301" t="str">
        <f t="shared" si="52"/>
        <v>否</v>
      </c>
    </row>
    <row r="818" ht="36" customHeight="1" spans="1:9">
      <c r="A818" s="297">
        <v>2120104</v>
      </c>
      <c r="B818" s="298" t="s">
        <v>697</v>
      </c>
      <c r="C818" s="299">
        <v>21</v>
      </c>
      <c r="D818" s="299">
        <v>25</v>
      </c>
      <c r="E818" s="300">
        <v>28</v>
      </c>
      <c r="F818" s="271">
        <f t="shared" si="49"/>
        <v>1.33333333333333</v>
      </c>
      <c r="G818" s="271">
        <f t="shared" si="50"/>
        <v>1.12</v>
      </c>
      <c r="H818" s="296" t="str">
        <f t="shared" si="51"/>
        <v>是</v>
      </c>
      <c r="I818" s="301" t="str">
        <f t="shared" si="52"/>
        <v>否</v>
      </c>
    </row>
    <row r="819" ht="36" hidden="1" customHeight="1" spans="1:9">
      <c r="A819" s="297">
        <v>2120105</v>
      </c>
      <c r="B819" s="298" t="s">
        <v>698</v>
      </c>
      <c r="C819" s="299"/>
      <c r="D819" s="299"/>
      <c r="E819" s="299"/>
      <c r="F819" s="271" t="str">
        <f t="shared" si="49"/>
        <v/>
      </c>
      <c r="G819" s="271" t="str">
        <f t="shared" si="50"/>
        <v/>
      </c>
      <c r="H819" s="296" t="str">
        <f t="shared" si="51"/>
        <v>否</v>
      </c>
      <c r="I819" s="301" t="str">
        <f t="shared" si="52"/>
        <v>否</v>
      </c>
    </row>
    <row r="820" ht="36" hidden="1" customHeight="1" spans="1:9">
      <c r="A820" s="297">
        <v>2120106</v>
      </c>
      <c r="B820" s="298" t="s">
        <v>699</v>
      </c>
      <c r="C820" s="299"/>
      <c r="D820" s="299"/>
      <c r="E820" s="299"/>
      <c r="F820" s="271" t="str">
        <f t="shared" si="49"/>
        <v/>
      </c>
      <c r="G820" s="271" t="str">
        <f t="shared" si="50"/>
        <v/>
      </c>
      <c r="H820" s="296" t="str">
        <f t="shared" si="51"/>
        <v>否</v>
      </c>
      <c r="I820" s="301" t="str">
        <f t="shared" si="52"/>
        <v>否</v>
      </c>
    </row>
    <row r="821" ht="36" hidden="1" customHeight="1" spans="1:9">
      <c r="A821" s="297">
        <v>2120107</v>
      </c>
      <c r="B821" s="298" t="s">
        <v>700</v>
      </c>
      <c r="C821" s="299"/>
      <c r="D821" s="299"/>
      <c r="E821" s="299"/>
      <c r="F821" s="271" t="str">
        <f t="shared" si="49"/>
        <v/>
      </c>
      <c r="G821" s="271" t="str">
        <f t="shared" si="50"/>
        <v/>
      </c>
      <c r="H821" s="296" t="str">
        <f t="shared" si="51"/>
        <v>否</v>
      </c>
      <c r="I821" s="301" t="str">
        <f t="shared" si="52"/>
        <v>否</v>
      </c>
    </row>
    <row r="822" ht="36" hidden="1" customHeight="1" spans="1:9">
      <c r="A822" s="297">
        <v>2120108</v>
      </c>
      <c r="B822" s="298" t="s">
        <v>701</v>
      </c>
      <c r="C822" s="299"/>
      <c r="D822" s="299"/>
      <c r="E822" s="299"/>
      <c r="F822" s="271" t="str">
        <f t="shared" si="49"/>
        <v/>
      </c>
      <c r="G822" s="271" t="str">
        <f t="shared" si="50"/>
        <v/>
      </c>
      <c r="H822" s="296" t="str">
        <f t="shared" si="51"/>
        <v>否</v>
      </c>
      <c r="I822" s="301" t="str">
        <f t="shared" si="52"/>
        <v>否</v>
      </c>
    </row>
    <row r="823" ht="36" hidden="1" customHeight="1" spans="1:9">
      <c r="A823" s="297">
        <v>2120109</v>
      </c>
      <c r="B823" s="298" t="s">
        <v>702</v>
      </c>
      <c r="C823" s="299"/>
      <c r="D823" s="299"/>
      <c r="E823" s="299"/>
      <c r="F823" s="271" t="str">
        <f t="shared" si="49"/>
        <v/>
      </c>
      <c r="G823" s="271" t="str">
        <f t="shared" si="50"/>
        <v/>
      </c>
      <c r="H823" s="296" t="str">
        <f t="shared" si="51"/>
        <v>否</v>
      </c>
      <c r="I823" s="301" t="str">
        <f t="shared" si="52"/>
        <v>否</v>
      </c>
    </row>
    <row r="824" ht="36" hidden="1" customHeight="1" spans="1:9">
      <c r="A824" s="297">
        <v>2120110</v>
      </c>
      <c r="B824" s="298" t="s">
        <v>703</v>
      </c>
      <c r="C824" s="299"/>
      <c r="D824" s="299"/>
      <c r="E824" s="299"/>
      <c r="F824" s="271" t="str">
        <f t="shared" si="49"/>
        <v/>
      </c>
      <c r="G824" s="271" t="str">
        <f t="shared" si="50"/>
        <v/>
      </c>
      <c r="H824" s="296" t="str">
        <f t="shared" si="51"/>
        <v>否</v>
      </c>
      <c r="I824" s="301" t="str">
        <f t="shared" si="52"/>
        <v>否</v>
      </c>
    </row>
    <row r="825" ht="36" hidden="1" customHeight="1" spans="1:9">
      <c r="A825" s="297">
        <v>2120199</v>
      </c>
      <c r="B825" s="298" t="s">
        <v>704</v>
      </c>
      <c r="C825" s="299"/>
      <c r="D825" s="299"/>
      <c r="E825" s="299"/>
      <c r="F825" s="271" t="str">
        <f t="shared" si="49"/>
        <v/>
      </c>
      <c r="G825" s="271" t="str">
        <f t="shared" si="50"/>
        <v/>
      </c>
      <c r="H825" s="296" t="str">
        <f t="shared" si="51"/>
        <v>否</v>
      </c>
      <c r="I825" s="301" t="str">
        <f t="shared" si="52"/>
        <v>否</v>
      </c>
    </row>
    <row r="826" ht="36" customHeight="1" spans="1:9">
      <c r="A826" s="297">
        <v>21202</v>
      </c>
      <c r="B826" s="298" t="s">
        <v>705</v>
      </c>
      <c r="C826" s="318">
        <v>566</v>
      </c>
      <c r="D826" s="318">
        <v>2300</v>
      </c>
      <c r="E826" s="322">
        <v>1369</v>
      </c>
      <c r="F826" s="305">
        <f t="shared" si="49"/>
        <v>2.41872791519435</v>
      </c>
      <c r="G826" s="305">
        <f t="shared" si="50"/>
        <v>0.595217391304348</v>
      </c>
      <c r="H826" s="296" t="str">
        <f t="shared" si="51"/>
        <v>是</v>
      </c>
      <c r="I826" s="301" t="str">
        <f t="shared" si="52"/>
        <v>是</v>
      </c>
    </row>
    <row r="827" ht="36" customHeight="1" spans="1:9">
      <c r="A827" s="292">
        <v>21203</v>
      </c>
      <c r="B827" s="293" t="s">
        <v>706</v>
      </c>
      <c r="C827" s="306">
        <f>SUM(C828:C829)</f>
        <v>41632</v>
      </c>
      <c r="D827" s="306">
        <f>SUM(D828:D829)</f>
        <v>95000</v>
      </c>
      <c r="E827" s="306">
        <f>SUM(E828:E829)</f>
        <v>22751</v>
      </c>
      <c r="F827" s="179">
        <f t="shared" si="49"/>
        <v>0.546478670253651</v>
      </c>
      <c r="G827" s="179">
        <f t="shared" si="50"/>
        <v>0.239484210526316</v>
      </c>
      <c r="H827" s="296" t="str">
        <f t="shared" si="51"/>
        <v>是</v>
      </c>
      <c r="I827" s="301" t="str">
        <f t="shared" si="52"/>
        <v>是</v>
      </c>
    </row>
    <row r="828" ht="36" customHeight="1" spans="1:9">
      <c r="A828" s="297">
        <v>2120303</v>
      </c>
      <c r="B828" s="298" t="s">
        <v>707</v>
      </c>
      <c r="C828" s="299"/>
      <c r="D828" s="299">
        <v>0</v>
      </c>
      <c r="E828" s="300">
        <v>1000</v>
      </c>
      <c r="F828" s="271" t="str">
        <f t="shared" si="49"/>
        <v/>
      </c>
      <c r="G828" s="271" t="str">
        <f t="shared" si="50"/>
        <v/>
      </c>
      <c r="H828" s="296" t="str">
        <f t="shared" si="51"/>
        <v>是</v>
      </c>
      <c r="I828" s="301" t="str">
        <f t="shared" si="52"/>
        <v>否</v>
      </c>
    </row>
    <row r="829" ht="36" customHeight="1" spans="1:9">
      <c r="A829" s="297">
        <v>2120399</v>
      </c>
      <c r="B829" s="298" t="s">
        <v>708</v>
      </c>
      <c r="C829" s="299">
        <v>41632</v>
      </c>
      <c r="D829" s="299">
        <v>95000</v>
      </c>
      <c r="E829" s="300">
        <v>21751</v>
      </c>
      <c r="F829" s="271">
        <f t="shared" si="49"/>
        <v>0.522458685626441</v>
      </c>
      <c r="G829" s="271">
        <f t="shared" si="50"/>
        <v>0.228957894736842</v>
      </c>
      <c r="H829" s="296" t="str">
        <f t="shared" si="51"/>
        <v>是</v>
      </c>
      <c r="I829" s="301" t="str">
        <f t="shared" si="52"/>
        <v>否</v>
      </c>
    </row>
    <row r="830" ht="36" customHeight="1" spans="1:9">
      <c r="A830" s="297">
        <v>21205</v>
      </c>
      <c r="B830" s="298" t="s">
        <v>709</v>
      </c>
      <c r="C830" s="299">
        <v>21</v>
      </c>
      <c r="D830" s="299">
        <v>25</v>
      </c>
      <c r="E830" s="300">
        <v>145</v>
      </c>
      <c r="F830" s="271">
        <f t="shared" si="49"/>
        <v>6.90476190476191</v>
      </c>
      <c r="G830" s="271">
        <f t="shared" si="50"/>
        <v>5.8</v>
      </c>
      <c r="H830" s="296" t="str">
        <f t="shared" si="51"/>
        <v>是</v>
      </c>
      <c r="I830" s="301" t="str">
        <f t="shared" si="52"/>
        <v>是</v>
      </c>
    </row>
    <row r="831" ht="36" hidden="1" customHeight="1" spans="1:9">
      <c r="A831" s="297">
        <v>21206</v>
      </c>
      <c r="B831" s="298" t="s">
        <v>710</v>
      </c>
      <c r="C831" s="299"/>
      <c r="D831" s="299"/>
      <c r="E831" s="299">
        <v>0</v>
      </c>
      <c r="F831" s="271" t="str">
        <f t="shared" si="49"/>
        <v/>
      </c>
      <c r="G831" s="271" t="str">
        <f t="shared" si="50"/>
        <v/>
      </c>
      <c r="H831" s="296" t="str">
        <f t="shared" si="51"/>
        <v>否</v>
      </c>
      <c r="I831" s="301" t="str">
        <f t="shared" si="52"/>
        <v>是</v>
      </c>
    </row>
    <row r="832" ht="36" customHeight="1" spans="1:9">
      <c r="A832" s="297">
        <v>21299</v>
      </c>
      <c r="B832" s="298" t="s">
        <v>711</v>
      </c>
      <c r="C832" s="303">
        <v>8317</v>
      </c>
      <c r="D832" s="303">
        <v>9000</v>
      </c>
      <c r="E832" s="304">
        <v>62610</v>
      </c>
      <c r="F832" s="305">
        <f t="shared" si="49"/>
        <v>7.52795479139113</v>
      </c>
      <c r="G832" s="305">
        <f t="shared" si="50"/>
        <v>6.95666666666667</v>
      </c>
      <c r="H832" s="296" t="str">
        <f t="shared" si="51"/>
        <v>是</v>
      </c>
      <c r="I832" s="301" t="str">
        <f t="shared" si="52"/>
        <v>是</v>
      </c>
    </row>
    <row r="833" ht="36" customHeight="1" spans="1:10">
      <c r="A833" s="292">
        <v>213</v>
      </c>
      <c r="B833" s="293" t="s">
        <v>68</v>
      </c>
      <c r="C833" s="294">
        <f>SUM(C834,C859,C887,C914,C925,C936,C942,C949,C956,C960)</f>
        <v>14849</v>
      </c>
      <c r="D833" s="294">
        <f>SUM(D834,D859,D887,D914,D925,D936,D942,D949,D956,D960)</f>
        <v>17344</v>
      </c>
      <c r="E833" s="294">
        <f>SUM(E834,E859,E887,E914,E925,E936,E942,E949,E956,E960)</f>
        <v>17786</v>
      </c>
      <c r="F833" s="295">
        <f t="shared" si="49"/>
        <v>1.19779109704357</v>
      </c>
      <c r="G833" s="295">
        <f t="shared" si="50"/>
        <v>1.02548431734317</v>
      </c>
      <c r="H833" s="296" t="str">
        <f t="shared" si="51"/>
        <v>是</v>
      </c>
      <c r="I833" s="301" t="str">
        <f t="shared" si="52"/>
        <v>是</v>
      </c>
      <c r="J833" s="286">
        <v>1</v>
      </c>
    </row>
    <row r="834" ht="36" customHeight="1" spans="1:9">
      <c r="A834" s="292">
        <v>21301</v>
      </c>
      <c r="B834" s="293" t="s">
        <v>712</v>
      </c>
      <c r="C834" s="306">
        <f>SUM(C835:C858)</f>
        <v>5317</v>
      </c>
      <c r="D834" s="306">
        <f>SUM(D835:D858)</f>
        <v>6168</v>
      </c>
      <c r="E834" s="306">
        <f>SUM(E835:E858)</f>
        <v>6714</v>
      </c>
      <c r="F834" s="179">
        <f t="shared" si="49"/>
        <v>1.26274214782772</v>
      </c>
      <c r="G834" s="179">
        <f t="shared" si="50"/>
        <v>1.08852140077821</v>
      </c>
      <c r="H834" s="296" t="str">
        <f t="shared" si="51"/>
        <v>是</v>
      </c>
      <c r="I834" s="301" t="str">
        <f t="shared" si="52"/>
        <v>是</v>
      </c>
    </row>
    <row r="835" ht="36" customHeight="1" spans="1:9">
      <c r="A835" s="297">
        <v>2130101</v>
      </c>
      <c r="B835" s="298" t="s">
        <v>95</v>
      </c>
      <c r="C835" s="299">
        <v>1050</v>
      </c>
      <c r="D835" s="299">
        <v>1260</v>
      </c>
      <c r="E835" s="300">
        <v>972</v>
      </c>
      <c r="F835" s="271">
        <f t="shared" si="49"/>
        <v>0.925714285714286</v>
      </c>
      <c r="G835" s="271">
        <f t="shared" si="50"/>
        <v>0.771428571428571</v>
      </c>
      <c r="H835" s="296" t="str">
        <f t="shared" si="51"/>
        <v>是</v>
      </c>
      <c r="I835" s="301" t="str">
        <f t="shared" si="52"/>
        <v>否</v>
      </c>
    </row>
    <row r="836" ht="36" customHeight="1" spans="1:9">
      <c r="A836" s="297">
        <v>2130102</v>
      </c>
      <c r="B836" s="298" t="s">
        <v>96</v>
      </c>
      <c r="C836" s="299">
        <v>0</v>
      </c>
      <c r="D836" s="299"/>
      <c r="E836" s="300">
        <v>11</v>
      </c>
      <c r="F836" s="271" t="str">
        <f t="shared" si="49"/>
        <v/>
      </c>
      <c r="G836" s="271" t="str">
        <f t="shared" si="50"/>
        <v/>
      </c>
      <c r="H836" s="296" t="str">
        <f t="shared" si="51"/>
        <v>是</v>
      </c>
      <c r="I836" s="301" t="str">
        <f t="shared" si="52"/>
        <v>否</v>
      </c>
    </row>
    <row r="837" ht="36" hidden="1" customHeight="1" spans="1:9">
      <c r="A837" s="297">
        <v>2130103</v>
      </c>
      <c r="B837" s="298" t="s">
        <v>97</v>
      </c>
      <c r="C837" s="299">
        <v>0</v>
      </c>
      <c r="D837" s="299"/>
      <c r="E837" s="299">
        <v>0</v>
      </c>
      <c r="F837" s="271" t="str">
        <f t="shared" ref="F837:F900" si="53">IF(C837&lt;&gt;0,E837/C837,"")</f>
        <v/>
      </c>
      <c r="G837" s="271" t="str">
        <f t="shared" ref="G837:G900" si="54">IF(D837&lt;&gt;0,E837/D837,"")</f>
        <v/>
      </c>
      <c r="H837" s="296" t="str">
        <f t="shared" ref="H837:H900" si="55">IF(B837&lt;&gt;"",IF(SUM(C837:E837,J837)&lt;&gt;0,"是","否"),"是")</f>
        <v>否</v>
      </c>
      <c r="I837" s="301" t="str">
        <f t="shared" ref="I837:I900" si="56">IF(LEN(A837)&lt;=5,"是","否")</f>
        <v>否</v>
      </c>
    </row>
    <row r="838" ht="36" customHeight="1" spans="1:9">
      <c r="A838" s="297">
        <v>2130104</v>
      </c>
      <c r="B838" s="298" t="s">
        <v>104</v>
      </c>
      <c r="C838" s="299">
        <v>2420</v>
      </c>
      <c r="D838" s="299">
        <v>2856</v>
      </c>
      <c r="E838" s="300">
        <v>2989</v>
      </c>
      <c r="F838" s="271">
        <f t="shared" si="53"/>
        <v>1.23512396694215</v>
      </c>
      <c r="G838" s="271">
        <f t="shared" si="54"/>
        <v>1.04656862745098</v>
      </c>
      <c r="H838" s="296" t="str">
        <f t="shared" si="55"/>
        <v>是</v>
      </c>
      <c r="I838" s="301" t="str">
        <f t="shared" si="56"/>
        <v>否</v>
      </c>
    </row>
    <row r="839" ht="36" customHeight="1" spans="1:9">
      <c r="A839" s="297">
        <v>2130105</v>
      </c>
      <c r="B839" s="298" t="s">
        <v>713</v>
      </c>
      <c r="C839" s="299">
        <v>481</v>
      </c>
      <c r="D839" s="299">
        <v>577</v>
      </c>
      <c r="E839" s="300">
        <v>588</v>
      </c>
      <c r="F839" s="271">
        <f t="shared" si="53"/>
        <v>1.22245322245322</v>
      </c>
      <c r="G839" s="271">
        <f t="shared" si="54"/>
        <v>1.01906412478336</v>
      </c>
      <c r="H839" s="296" t="str">
        <f t="shared" si="55"/>
        <v>是</v>
      </c>
      <c r="I839" s="301" t="str">
        <f t="shared" si="56"/>
        <v>否</v>
      </c>
    </row>
    <row r="840" customFormat="1" ht="36" customHeight="1" spans="1:9">
      <c r="A840" s="297">
        <v>2130106</v>
      </c>
      <c r="B840" s="298" t="s">
        <v>714</v>
      </c>
      <c r="C840" s="299">
        <v>624</v>
      </c>
      <c r="D840" s="299">
        <v>750</v>
      </c>
      <c r="E840" s="300">
        <v>754</v>
      </c>
      <c r="F840" s="271">
        <f t="shared" si="53"/>
        <v>1.20833333333333</v>
      </c>
      <c r="G840" s="271">
        <f t="shared" si="54"/>
        <v>1.00533333333333</v>
      </c>
      <c r="H840" s="296" t="str">
        <f t="shared" si="55"/>
        <v>是</v>
      </c>
      <c r="I840" s="301" t="str">
        <f t="shared" si="56"/>
        <v>否</v>
      </c>
    </row>
    <row r="841" ht="36" customHeight="1" spans="1:9">
      <c r="A841" s="297">
        <v>2130108</v>
      </c>
      <c r="B841" s="298" t="s">
        <v>715</v>
      </c>
      <c r="C841" s="299">
        <v>80</v>
      </c>
      <c r="D841" s="299">
        <v>100</v>
      </c>
      <c r="E841" s="300">
        <v>121</v>
      </c>
      <c r="F841" s="271">
        <f t="shared" si="53"/>
        <v>1.5125</v>
      </c>
      <c r="G841" s="271">
        <f t="shared" si="54"/>
        <v>1.21</v>
      </c>
      <c r="H841" s="296" t="str">
        <f t="shared" si="55"/>
        <v>是</v>
      </c>
      <c r="I841" s="301" t="str">
        <f t="shared" si="56"/>
        <v>否</v>
      </c>
    </row>
    <row r="842" ht="36" customHeight="1" spans="1:9">
      <c r="A842" s="297">
        <v>2130109</v>
      </c>
      <c r="B842" s="298" t="s">
        <v>716</v>
      </c>
      <c r="C842" s="299">
        <v>10</v>
      </c>
      <c r="D842" s="299">
        <v>10</v>
      </c>
      <c r="E842" s="300">
        <v>5</v>
      </c>
      <c r="F842" s="271">
        <f t="shared" si="53"/>
        <v>0.5</v>
      </c>
      <c r="G842" s="271">
        <f t="shared" si="54"/>
        <v>0.5</v>
      </c>
      <c r="H842" s="296" t="str">
        <f t="shared" si="55"/>
        <v>是</v>
      </c>
      <c r="I842" s="301" t="str">
        <f t="shared" si="56"/>
        <v>否</v>
      </c>
    </row>
    <row r="843" ht="36" customHeight="1" spans="1:9">
      <c r="A843" s="297">
        <v>2130110</v>
      </c>
      <c r="B843" s="298" t="s">
        <v>717</v>
      </c>
      <c r="C843" s="299">
        <v>50</v>
      </c>
      <c r="D843" s="299">
        <v>50</v>
      </c>
      <c r="E843" s="300">
        <v>20</v>
      </c>
      <c r="F843" s="271">
        <f t="shared" si="53"/>
        <v>0.4</v>
      </c>
      <c r="G843" s="271">
        <f t="shared" si="54"/>
        <v>0.4</v>
      </c>
      <c r="H843" s="296" t="str">
        <f t="shared" si="55"/>
        <v>是</v>
      </c>
      <c r="I843" s="301" t="str">
        <f t="shared" si="56"/>
        <v>否</v>
      </c>
    </row>
    <row r="844" ht="36" hidden="1" customHeight="1" spans="1:9">
      <c r="A844" s="297">
        <v>2130111</v>
      </c>
      <c r="B844" s="298" t="s">
        <v>718</v>
      </c>
      <c r="C844" s="299">
        <v>0</v>
      </c>
      <c r="D844" s="299"/>
      <c r="E844" s="299">
        <v>0</v>
      </c>
      <c r="F844" s="271" t="str">
        <f t="shared" si="53"/>
        <v/>
      </c>
      <c r="G844" s="271" t="str">
        <f t="shared" si="54"/>
        <v/>
      </c>
      <c r="H844" s="296" t="str">
        <f t="shared" si="55"/>
        <v>否</v>
      </c>
      <c r="I844" s="301" t="str">
        <f t="shared" si="56"/>
        <v>否</v>
      </c>
    </row>
    <row r="845" ht="36" customHeight="1" spans="1:9">
      <c r="A845" s="297">
        <v>2130112</v>
      </c>
      <c r="B845" s="298" t="s">
        <v>719</v>
      </c>
      <c r="C845" s="299">
        <v>30</v>
      </c>
      <c r="D845" s="299">
        <v>30</v>
      </c>
      <c r="E845" s="300">
        <v>0</v>
      </c>
      <c r="F845" s="271">
        <f t="shared" si="53"/>
        <v>0</v>
      </c>
      <c r="G845" s="271">
        <f t="shared" si="54"/>
        <v>0</v>
      </c>
      <c r="H845" s="296" t="str">
        <f t="shared" si="55"/>
        <v>是</v>
      </c>
      <c r="I845" s="301" t="str">
        <f t="shared" si="56"/>
        <v>否</v>
      </c>
    </row>
    <row r="846" ht="36" hidden="1" customHeight="1" spans="1:9">
      <c r="A846" s="297">
        <v>2130114</v>
      </c>
      <c r="B846" s="298" t="s">
        <v>720</v>
      </c>
      <c r="C846" s="299">
        <v>0</v>
      </c>
      <c r="D846" s="299"/>
      <c r="E846" s="299">
        <v>0</v>
      </c>
      <c r="F846" s="271" t="str">
        <f t="shared" si="53"/>
        <v/>
      </c>
      <c r="G846" s="271" t="str">
        <f t="shared" si="54"/>
        <v/>
      </c>
      <c r="H846" s="296" t="str">
        <f t="shared" si="55"/>
        <v>否</v>
      </c>
      <c r="I846" s="301" t="str">
        <f t="shared" si="56"/>
        <v>否</v>
      </c>
    </row>
    <row r="847" ht="36" hidden="1" customHeight="1" spans="1:9">
      <c r="A847" s="297">
        <v>2130119</v>
      </c>
      <c r="B847" s="298" t="s">
        <v>721</v>
      </c>
      <c r="C847" s="299">
        <v>0</v>
      </c>
      <c r="D847" s="299"/>
      <c r="E847" s="299">
        <v>0</v>
      </c>
      <c r="F847" s="271" t="str">
        <f t="shared" si="53"/>
        <v/>
      </c>
      <c r="G847" s="271" t="str">
        <f t="shared" si="54"/>
        <v/>
      </c>
      <c r="H847" s="296" t="str">
        <f t="shared" si="55"/>
        <v>否</v>
      </c>
      <c r="I847" s="301" t="str">
        <f t="shared" si="56"/>
        <v>否</v>
      </c>
    </row>
    <row r="848" ht="36" hidden="1" customHeight="1" spans="1:9">
      <c r="A848" s="297">
        <v>2130120</v>
      </c>
      <c r="B848" s="298" t="s">
        <v>722</v>
      </c>
      <c r="C848" s="299">
        <v>0</v>
      </c>
      <c r="D848" s="299"/>
      <c r="E848" s="299">
        <v>0</v>
      </c>
      <c r="F848" s="271" t="str">
        <f t="shared" si="53"/>
        <v/>
      </c>
      <c r="G848" s="271" t="str">
        <f t="shared" si="54"/>
        <v/>
      </c>
      <c r="H848" s="296" t="str">
        <f t="shared" si="55"/>
        <v>否</v>
      </c>
      <c r="I848" s="301" t="str">
        <f t="shared" si="56"/>
        <v>否</v>
      </c>
    </row>
    <row r="849" ht="36" hidden="1" customHeight="1" spans="1:9">
      <c r="A849" s="297">
        <v>2130121</v>
      </c>
      <c r="B849" s="298" t="s">
        <v>723</v>
      </c>
      <c r="C849" s="299">
        <v>0</v>
      </c>
      <c r="D849" s="299"/>
      <c r="E849" s="299">
        <v>0</v>
      </c>
      <c r="F849" s="271" t="str">
        <f t="shared" si="53"/>
        <v/>
      </c>
      <c r="G849" s="271" t="str">
        <f t="shared" si="54"/>
        <v/>
      </c>
      <c r="H849" s="296" t="str">
        <f t="shared" si="55"/>
        <v>否</v>
      </c>
      <c r="I849" s="301" t="str">
        <f t="shared" si="56"/>
        <v>否</v>
      </c>
    </row>
    <row r="850" ht="36" customHeight="1" spans="1:9">
      <c r="A850" s="297">
        <v>2130122</v>
      </c>
      <c r="B850" s="298" t="s">
        <v>724</v>
      </c>
      <c r="C850" s="299">
        <v>5</v>
      </c>
      <c r="D850" s="299">
        <v>5</v>
      </c>
      <c r="E850" s="300">
        <v>0</v>
      </c>
      <c r="F850" s="271">
        <f t="shared" si="53"/>
        <v>0</v>
      </c>
      <c r="G850" s="271">
        <f t="shared" si="54"/>
        <v>0</v>
      </c>
      <c r="H850" s="296" t="str">
        <f t="shared" si="55"/>
        <v>是</v>
      </c>
      <c r="I850" s="301" t="str">
        <f t="shared" si="56"/>
        <v>否</v>
      </c>
    </row>
    <row r="851" ht="36" customHeight="1" spans="1:9">
      <c r="A851" s="297">
        <v>2130124</v>
      </c>
      <c r="B851" s="298" t="s">
        <v>725</v>
      </c>
      <c r="C851" s="299">
        <v>80</v>
      </c>
      <c r="D851" s="299">
        <v>80</v>
      </c>
      <c r="E851" s="300">
        <v>90</v>
      </c>
      <c r="F851" s="271">
        <f t="shared" si="53"/>
        <v>1.125</v>
      </c>
      <c r="G851" s="271">
        <f t="shared" si="54"/>
        <v>1.125</v>
      </c>
      <c r="H851" s="296" t="str">
        <f t="shared" si="55"/>
        <v>是</v>
      </c>
      <c r="I851" s="301" t="str">
        <f t="shared" si="56"/>
        <v>否</v>
      </c>
    </row>
    <row r="852" ht="36" customHeight="1" spans="1:9">
      <c r="A852" s="297">
        <v>2130125</v>
      </c>
      <c r="B852" s="298" t="s">
        <v>726</v>
      </c>
      <c r="C852" s="299">
        <v>338</v>
      </c>
      <c r="D852" s="299">
        <v>400</v>
      </c>
      <c r="E852" s="300">
        <v>207</v>
      </c>
      <c r="F852" s="271">
        <f t="shared" si="53"/>
        <v>0.612426035502959</v>
      </c>
      <c r="G852" s="271">
        <f t="shared" si="54"/>
        <v>0.5175</v>
      </c>
      <c r="H852" s="296" t="str">
        <f t="shared" si="55"/>
        <v>是</v>
      </c>
      <c r="I852" s="301" t="str">
        <f t="shared" si="56"/>
        <v>否</v>
      </c>
    </row>
    <row r="853" ht="36" hidden="1" customHeight="1" spans="1:9">
      <c r="A853" s="297">
        <v>2130126</v>
      </c>
      <c r="B853" s="302" t="s">
        <v>727</v>
      </c>
      <c r="C853" s="299">
        <v>0</v>
      </c>
      <c r="D853" s="299"/>
      <c r="E853" s="299">
        <v>0</v>
      </c>
      <c r="F853" s="271" t="str">
        <f t="shared" si="53"/>
        <v/>
      </c>
      <c r="G853" s="271" t="str">
        <f t="shared" si="54"/>
        <v/>
      </c>
      <c r="H853" s="296" t="str">
        <f t="shared" si="55"/>
        <v>否</v>
      </c>
      <c r="I853" s="301" t="str">
        <f t="shared" si="56"/>
        <v>否</v>
      </c>
    </row>
    <row r="854" ht="36" customHeight="1" spans="1:9">
      <c r="A854" s="297">
        <v>2130135</v>
      </c>
      <c r="B854" s="298" t="s">
        <v>728</v>
      </c>
      <c r="C854" s="299">
        <v>44</v>
      </c>
      <c r="D854" s="299">
        <v>50</v>
      </c>
      <c r="E854" s="300">
        <v>113</v>
      </c>
      <c r="F854" s="271">
        <f t="shared" si="53"/>
        <v>2.56818181818182</v>
      </c>
      <c r="G854" s="271">
        <f t="shared" si="54"/>
        <v>2.26</v>
      </c>
      <c r="H854" s="296" t="str">
        <f t="shared" si="55"/>
        <v>是</v>
      </c>
      <c r="I854" s="301" t="str">
        <f t="shared" si="56"/>
        <v>否</v>
      </c>
    </row>
    <row r="855" ht="36" hidden="1" customHeight="1" spans="1:9">
      <c r="A855" s="297">
        <v>2130142</v>
      </c>
      <c r="B855" s="298" t="s">
        <v>729</v>
      </c>
      <c r="C855" s="299"/>
      <c r="D855" s="299"/>
      <c r="E855" s="299">
        <v>0</v>
      </c>
      <c r="F855" s="271" t="str">
        <f t="shared" si="53"/>
        <v/>
      </c>
      <c r="G855" s="271" t="str">
        <f t="shared" si="54"/>
        <v/>
      </c>
      <c r="H855" s="296" t="str">
        <f t="shared" si="55"/>
        <v>否</v>
      </c>
      <c r="I855" s="301" t="str">
        <f t="shared" si="56"/>
        <v>否</v>
      </c>
    </row>
    <row r="856" ht="36" hidden="1" customHeight="1" spans="1:9">
      <c r="A856" s="297">
        <v>2130148</v>
      </c>
      <c r="B856" s="298" t="s">
        <v>730</v>
      </c>
      <c r="C856" s="299"/>
      <c r="D856" s="299"/>
      <c r="E856" s="299">
        <v>0</v>
      </c>
      <c r="F856" s="271" t="str">
        <f t="shared" si="53"/>
        <v/>
      </c>
      <c r="G856" s="271" t="str">
        <f t="shared" si="54"/>
        <v/>
      </c>
      <c r="H856" s="296" t="str">
        <f t="shared" si="55"/>
        <v>否</v>
      </c>
      <c r="I856" s="301" t="str">
        <f t="shared" si="56"/>
        <v>否</v>
      </c>
    </row>
    <row r="857" ht="36" hidden="1" customHeight="1" spans="1:9">
      <c r="A857" s="297">
        <v>2130152</v>
      </c>
      <c r="B857" s="298" t="s">
        <v>731</v>
      </c>
      <c r="C857" s="299"/>
      <c r="D857" s="299"/>
      <c r="E857" s="299">
        <v>0</v>
      </c>
      <c r="F857" s="271" t="str">
        <f t="shared" si="53"/>
        <v/>
      </c>
      <c r="G857" s="271" t="str">
        <f t="shared" si="54"/>
        <v/>
      </c>
      <c r="H857" s="296" t="str">
        <f t="shared" si="55"/>
        <v>否</v>
      </c>
      <c r="I857" s="301" t="str">
        <f t="shared" si="56"/>
        <v>否</v>
      </c>
    </row>
    <row r="858" ht="36" customHeight="1" spans="1:9">
      <c r="A858" s="297">
        <v>2130199</v>
      </c>
      <c r="B858" s="298" t="s">
        <v>732</v>
      </c>
      <c r="C858" s="299">
        <v>105</v>
      </c>
      <c r="D858" s="299"/>
      <c r="E858" s="300">
        <v>844</v>
      </c>
      <c r="F858" s="271">
        <f t="shared" si="53"/>
        <v>8.03809523809524</v>
      </c>
      <c r="G858" s="271" t="str">
        <f t="shared" si="54"/>
        <v/>
      </c>
      <c r="H858" s="296" t="str">
        <f t="shared" si="55"/>
        <v>是</v>
      </c>
      <c r="I858" s="301" t="str">
        <f t="shared" si="56"/>
        <v>否</v>
      </c>
    </row>
    <row r="859" ht="36" customHeight="1" spans="1:9">
      <c r="A859" s="292">
        <v>21302</v>
      </c>
      <c r="B859" s="293" t="s">
        <v>733</v>
      </c>
      <c r="C859" s="294">
        <f>SUM(C860:C886)</f>
        <v>5241</v>
      </c>
      <c r="D859" s="294">
        <f>SUM(D860:D886)</f>
        <v>6096</v>
      </c>
      <c r="E859" s="294">
        <f>SUM(E860:E886)</f>
        <v>5372</v>
      </c>
      <c r="F859" s="295">
        <f t="shared" si="53"/>
        <v>1.02499522991795</v>
      </c>
      <c r="G859" s="295">
        <f t="shared" si="54"/>
        <v>0.881233595800525</v>
      </c>
      <c r="H859" s="296" t="str">
        <f t="shared" si="55"/>
        <v>是</v>
      </c>
      <c r="I859" s="301" t="str">
        <f t="shared" si="56"/>
        <v>是</v>
      </c>
    </row>
    <row r="860" ht="36" customHeight="1" spans="1:9">
      <c r="A860" s="297">
        <v>2130201</v>
      </c>
      <c r="B860" s="298" t="s">
        <v>95</v>
      </c>
      <c r="C860" s="299">
        <v>1127</v>
      </c>
      <c r="D860" s="299">
        <v>1352</v>
      </c>
      <c r="E860" s="300">
        <v>1505</v>
      </c>
      <c r="F860" s="271">
        <f t="shared" si="53"/>
        <v>1.33540372670807</v>
      </c>
      <c r="G860" s="271">
        <f t="shared" si="54"/>
        <v>1.11316568047337</v>
      </c>
      <c r="H860" s="296" t="str">
        <f t="shared" si="55"/>
        <v>是</v>
      </c>
      <c r="I860" s="301" t="str">
        <f t="shared" si="56"/>
        <v>否</v>
      </c>
    </row>
    <row r="861" ht="36" hidden="1" customHeight="1" spans="1:9">
      <c r="A861" s="297">
        <v>2130202</v>
      </c>
      <c r="B861" s="298" t="s">
        <v>96</v>
      </c>
      <c r="C861" s="299">
        <v>0</v>
      </c>
      <c r="D861" s="299">
        <v>0</v>
      </c>
      <c r="E861" s="299">
        <v>0</v>
      </c>
      <c r="F861" s="271" t="str">
        <f t="shared" si="53"/>
        <v/>
      </c>
      <c r="G861" s="271" t="str">
        <f t="shared" si="54"/>
        <v/>
      </c>
      <c r="H861" s="296" t="str">
        <f t="shared" si="55"/>
        <v>否</v>
      </c>
      <c r="I861" s="301" t="str">
        <f t="shared" si="56"/>
        <v>否</v>
      </c>
    </row>
    <row r="862" ht="36" hidden="1" customHeight="1" spans="1:9">
      <c r="A862" s="297">
        <v>2130203</v>
      </c>
      <c r="B862" s="298" t="s">
        <v>97</v>
      </c>
      <c r="C862" s="299">
        <v>0</v>
      </c>
      <c r="D862" s="299">
        <v>0</v>
      </c>
      <c r="E862" s="299">
        <v>0</v>
      </c>
      <c r="F862" s="271" t="str">
        <f t="shared" si="53"/>
        <v/>
      </c>
      <c r="G862" s="271" t="str">
        <f t="shared" si="54"/>
        <v/>
      </c>
      <c r="H862" s="296" t="str">
        <f t="shared" si="55"/>
        <v>否</v>
      </c>
      <c r="I862" s="301" t="str">
        <f t="shared" si="56"/>
        <v>否</v>
      </c>
    </row>
    <row r="863" ht="36" customHeight="1" spans="1:9">
      <c r="A863" s="297">
        <v>2130204</v>
      </c>
      <c r="B863" s="298" t="s">
        <v>734</v>
      </c>
      <c r="C863" s="299">
        <v>732</v>
      </c>
      <c r="D863" s="299">
        <v>864</v>
      </c>
      <c r="E863" s="300">
        <v>1029</v>
      </c>
      <c r="F863" s="271">
        <f t="shared" si="53"/>
        <v>1.40573770491803</v>
      </c>
      <c r="G863" s="271">
        <f t="shared" si="54"/>
        <v>1.19097222222222</v>
      </c>
      <c r="H863" s="296" t="str">
        <f t="shared" si="55"/>
        <v>是</v>
      </c>
      <c r="I863" s="301" t="str">
        <f t="shared" si="56"/>
        <v>否</v>
      </c>
    </row>
    <row r="864" ht="36" customHeight="1" spans="1:9">
      <c r="A864" s="297">
        <v>2130205</v>
      </c>
      <c r="B864" s="298" t="s">
        <v>735</v>
      </c>
      <c r="C864" s="299">
        <v>140</v>
      </c>
      <c r="D864" s="299">
        <v>170</v>
      </c>
      <c r="E864" s="300">
        <v>1150</v>
      </c>
      <c r="F864" s="271">
        <f t="shared" si="53"/>
        <v>8.21428571428571</v>
      </c>
      <c r="G864" s="271">
        <f t="shared" si="54"/>
        <v>6.76470588235294</v>
      </c>
      <c r="H864" s="296" t="str">
        <f t="shared" si="55"/>
        <v>是</v>
      </c>
      <c r="I864" s="301" t="str">
        <f t="shared" si="56"/>
        <v>否</v>
      </c>
    </row>
    <row r="865" customFormat="1" ht="36" customHeight="1" spans="1:9">
      <c r="A865" s="297">
        <v>2130206</v>
      </c>
      <c r="B865" s="298" t="s">
        <v>736</v>
      </c>
      <c r="C865" s="299">
        <v>239</v>
      </c>
      <c r="D865" s="299">
        <v>290</v>
      </c>
      <c r="E865" s="300">
        <v>100</v>
      </c>
      <c r="F865" s="271">
        <f t="shared" si="53"/>
        <v>0.418410041841004</v>
      </c>
      <c r="G865" s="271">
        <f t="shared" si="54"/>
        <v>0.344827586206897</v>
      </c>
      <c r="H865" s="296" t="str">
        <f t="shared" si="55"/>
        <v>是</v>
      </c>
      <c r="I865" s="301" t="str">
        <f t="shared" si="56"/>
        <v>否</v>
      </c>
    </row>
    <row r="866" ht="36" hidden="1" customHeight="1" spans="1:9">
      <c r="A866" s="297">
        <v>2130207</v>
      </c>
      <c r="B866" s="298" t="s">
        <v>737</v>
      </c>
      <c r="C866" s="299">
        <v>0</v>
      </c>
      <c r="D866" s="299">
        <v>0</v>
      </c>
      <c r="E866" s="299">
        <v>0</v>
      </c>
      <c r="F866" s="271" t="str">
        <f t="shared" si="53"/>
        <v/>
      </c>
      <c r="G866" s="271" t="str">
        <f t="shared" si="54"/>
        <v/>
      </c>
      <c r="H866" s="296" t="str">
        <f t="shared" si="55"/>
        <v>否</v>
      </c>
      <c r="I866" s="301" t="str">
        <f t="shared" si="56"/>
        <v>否</v>
      </c>
    </row>
    <row r="867" ht="36" hidden="1" customHeight="1" spans="1:9">
      <c r="A867" s="297">
        <v>2130208</v>
      </c>
      <c r="B867" s="298" t="s">
        <v>738</v>
      </c>
      <c r="C867" s="299">
        <v>0</v>
      </c>
      <c r="D867" s="299">
        <v>0</v>
      </c>
      <c r="E867" s="299"/>
      <c r="F867" s="271" t="str">
        <f t="shared" si="53"/>
        <v/>
      </c>
      <c r="G867" s="271" t="str">
        <f t="shared" si="54"/>
        <v/>
      </c>
      <c r="H867" s="296" t="str">
        <f t="shared" si="55"/>
        <v>否</v>
      </c>
      <c r="I867" s="301" t="str">
        <f t="shared" si="56"/>
        <v>否</v>
      </c>
    </row>
    <row r="868" ht="36" customHeight="1" spans="1:9">
      <c r="A868" s="297">
        <v>2130209</v>
      </c>
      <c r="B868" s="298" t="s">
        <v>739</v>
      </c>
      <c r="C868" s="299">
        <v>176</v>
      </c>
      <c r="D868" s="299">
        <v>200</v>
      </c>
      <c r="E868" s="300">
        <v>174</v>
      </c>
      <c r="F868" s="271">
        <f t="shared" si="53"/>
        <v>0.988636363636364</v>
      </c>
      <c r="G868" s="271">
        <f t="shared" si="54"/>
        <v>0.87</v>
      </c>
      <c r="H868" s="296" t="str">
        <f t="shared" si="55"/>
        <v>是</v>
      </c>
      <c r="I868" s="301" t="str">
        <f t="shared" si="56"/>
        <v>否</v>
      </c>
    </row>
    <row r="869" ht="36" customHeight="1" spans="1:9">
      <c r="A869" s="297">
        <v>2130210</v>
      </c>
      <c r="B869" s="298" t="s">
        <v>740</v>
      </c>
      <c r="C869" s="299">
        <v>1288</v>
      </c>
      <c r="D869" s="299">
        <v>1500</v>
      </c>
      <c r="E869" s="300"/>
      <c r="F869" s="271">
        <f t="shared" si="53"/>
        <v>0</v>
      </c>
      <c r="G869" s="271">
        <f t="shared" si="54"/>
        <v>0</v>
      </c>
      <c r="H869" s="296" t="str">
        <f t="shared" si="55"/>
        <v>是</v>
      </c>
      <c r="I869" s="301" t="str">
        <f t="shared" si="56"/>
        <v>否</v>
      </c>
    </row>
    <row r="870" ht="36" customHeight="1" spans="1:9">
      <c r="A870" s="297">
        <v>2130211</v>
      </c>
      <c r="B870" s="298" t="s">
        <v>741</v>
      </c>
      <c r="C870" s="299">
        <v>350</v>
      </c>
      <c r="D870" s="299">
        <v>420</v>
      </c>
      <c r="E870" s="300">
        <v>245</v>
      </c>
      <c r="F870" s="271">
        <f t="shared" si="53"/>
        <v>0.7</v>
      </c>
      <c r="G870" s="271">
        <f t="shared" si="54"/>
        <v>0.583333333333333</v>
      </c>
      <c r="H870" s="296" t="str">
        <f t="shared" si="55"/>
        <v>是</v>
      </c>
      <c r="I870" s="301" t="str">
        <f t="shared" si="56"/>
        <v>否</v>
      </c>
    </row>
    <row r="871" ht="36" hidden="1" customHeight="1" spans="1:9">
      <c r="A871" s="297">
        <v>2130212</v>
      </c>
      <c r="B871" s="298" t="s">
        <v>742</v>
      </c>
      <c r="C871" s="299">
        <v>0</v>
      </c>
      <c r="D871" s="299">
        <v>0</v>
      </c>
      <c r="E871" s="299"/>
      <c r="F871" s="271" t="str">
        <f t="shared" si="53"/>
        <v/>
      </c>
      <c r="G871" s="271" t="str">
        <f t="shared" si="54"/>
        <v/>
      </c>
      <c r="H871" s="296" t="str">
        <f t="shared" si="55"/>
        <v>否</v>
      </c>
      <c r="I871" s="301" t="str">
        <f t="shared" si="56"/>
        <v>否</v>
      </c>
    </row>
    <row r="872" ht="36" customHeight="1" spans="1:9">
      <c r="A872" s="297">
        <v>2130213</v>
      </c>
      <c r="B872" s="298" t="s">
        <v>743</v>
      </c>
      <c r="C872" s="299">
        <v>684</v>
      </c>
      <c r="D872" s="299">
        <v>800</v>
      </c>
      <c r="E872" s="300">
        <v>773</v>
      </c>
      <c r="F872" s="271">
        <f t="shared" si="53"/>
        <v>1.13011695906433</v>
      </c>
      <c r="G872" s="271">
        <f t="shared" si="54"/>
        <v>0.96625</v>
      </c>
      <c r="H872" s="296" t="str">
        <f t="shared" si="55"/>
        <v>是</v>
      </c>
      <c r="I872" s="301" t="str">
        <f t="shared" si="56"/>
        <v>否</v>
      </c>
    </row>
    <row r="873" ht="36" hidden="1" customHeight="1" spans="1:9">
      <c r="A873" s="297">
        <v>2130216</v>
      </c>
      <c r="B873" s="298" t="s">
        <v>744</v>
      </c>
      <c r="C873" s="299">
        <v>0</v>
      </c>
      <c r="D873" s="299"/>
      <c r="E873" s="299">
        <v>0</v>
      </c>
      <c r="F873" s="271" t="str">
        <f t="shared" si="53"/>
        <v/>
      </c>
      <c r="G873" s="271" t="str">
        <f t="shared" si="54"/>
        <v/>
      </c>
      <c r="H873" s="296" t="str">
        <f t="shared" si="55"/>
        <v>否</v>
      </c>
      <c r="I873" s="301" t="str">
        <f t="shared" si="56"/>
        <v>否</v>
      </c>
    </row>
    <row r="874" ht="36" hidden="1" customHeight="1" spans="1:9">
      <c r="A874" s="297">
        <v>2130217</v>
      </c>
      <c r="B874" s="298" t="s">
        <v>745</v>
      </c>
      <c r="C874" s="299">
        <v>0</v>
      </c>
      <c r="D874" s="299"/>
      <c r="E874" s="299">
        <v>0</v>
      </c>
      <c r="F874" s="271" t="str">
        <f t="shared" si="53"/>
        <v/>
      </c>
      <c r="G874" s="271" t="str">
        <f t="shared" si="54"/>
        <v/>
      </c>
      <c r="H874" s="296" t="str">
        <f t="shared" si="55"/>
        <v>否</v>
      </c>
      <c r="I874" s="301" t="str">
        <f t="shared" si="56"/>
        <v>否</v>
      </c>
    </row>
    <row r="875" ht="36" hidden="1" customHeight="1" spans="1:9">
      <c r="A875" s="297">
        <v>2130218</v>
      </c>
      <c r="B875" s="298" t="s">
        <v>746</v>
      </c>
      <c r="C875" s="299">
        <v>0</v>
      </c>
      <c r="D875" s="299"/>
      <c r="E875" s="299">
        <v>0</v>
      </c>
      <c r="F875" s="271" t="str">
        <f t="shared" si="53"/>
        <v/>
      </c>
      <c r="G875" s="271" t="str">
        <f t="shared" si="54"/>
        <v/>
      </c>
      <c r="H875" s="296" t="str">
        <f t="shared" si="55"/>
        <v>否</v>
      </c>
      <c r="I875" s="301" t="str">
        <f t="shared" si="56"/>
        <v>否</v>
      </c>
    </row>
    <row r="876" ht="36" customHeight="1" spans="1:9">
      <c r="A876" s="297">
        <v>2130219</v>
      </c>
      <c r="B876" s="298" t="s">
        <v>747</v>
      </c>
      <c r="C876" s="299">
        <v>57</v>
      </c>
      <c r="D876" s="299">
        <v>50</v>
      </c>
      <c r="E876" s="300">
        <v>0</v>
      </c>
      <c r="F876" s="271">
        <f t="shared" si="53"/>
        <v>0</v>
      </c>
      <c r="G876" s="271">
        <f t="shared" si="54"/>
        <v>0</v>
      </c>
      <c r="H876" s="296" t="str">
        <f t="shared" si="55"/>
        <v>是</v>
      </c>
      <c r="I876" s="301" t="str">
        <f t="shared" si="56"/>
        <v>否</v>
      </c>
    </row>
    <row r="877" ht="36" hidden="1" customHeight="1" spans="1:9">
      <c r="A877" s="297">
        <v>2130220</v>
      </c>
      <c r="B877" s="302" t="s">
        <v>748</v>
      </c>
      <c r="C877" s="299">
        <v>0</v>
      </c>
      <c r="D877" s="299"/>
      <c r="E877" s="299">
        <v>0</v>
      </c>
      <c r="F877" s="271" t="str">
        <f t="shared" si="53"/>
        <v/>
      </c>
      <c r="G877" s="271" t="str">
        <f t="shared" si="54"/>
        <v/>
      </c>
      <c r="H877" s="296" t="str">
        <f t="shared" si="55"/>
        <v>否</v>
      </c>
      <c r="I877" s="301" t="str">
        <f t="shared" si="56"/>
        <v>否</v>
      </c>
    </row>
    <row r="878" ht="36" hidden="1" customHeight="1" spans="1:9">
      <c r="A878" s="297">
        <v>2130221</v>
      </c>
      <c r="B878" s="298" t="s">
        <v>749</v>
      </c>
      <c r="C878" s="299">
        <v>0</v>
      </c>
      <c r="D878" s="299"/>
      <c r="E878" s="299">
        <v>0</v>
      </c>
      <c r="F878" s="271" t="str">
        <f t="shared" si="53"/>
        <v/>
      </c>
      <c r="G878" s="271" t="str">
        <f t="shared" si="54"/>
        <v/>
      </c>
      <c r="H878" s="296" t="str">
        <f t="shared" si="55"/>
        <v>否</v>
      </c>
      <c r="I878" s="301" t="str">
        <f t="shared" si="56"/>
        <v>否</v>
      </c>
    </row>
    <row r="879" ht="36" hidden="1" customHeight="1" spans="1:9">
      <c r="A879" s="297">
        <v>2130223</v>
      </c>
      <c r="B879" s="298" t="s">
        <v>750</v>
      </c>
      <c r="C879" s="299">
        <v>0</v>
      </c>
      <c r="D879" s="299"/>
      <c r="E879" s="299"/>
      <c r="F879" s="271" t="str">
        <f t="shared" si="53"/>
        <v/>
      </c>
      <c r="G879" s="271" t="str">
        <f t="shared" si="54"/>
        <v/>
      </c>
      <c r="H879" s="296" t="str">
        <f t="shared" si="55"/>
        <v>否</v>
      </c>
      <c r="I879" s="301" t="str">
        <f t="shared" si="56"/>
        <v>否</v>
      </c>
    </row>
    <row r="880" ht="36" hidden="1" customHeight="1" spans="1:9">
      <c r="A880" s="297">
        <v>2130224</v>
      </c>
      <c r="B880" s="298" t="s">
        <v>751</v>
      </c>
      <c r="C880" s="299">
        <v>0</v>
      </c>
      <c r="D880" s="299"/>
      <c r="E880" s="299">
        <v>0</v>
      </c>
      <c r="F880" s="271" t="str">
        <f t="shared" si="53"/>
        <v/>
      </c>
      <c r="G880" s="271" t="str">
        <f t="shared" si="54"/>
        <v/>
      </c>
      <c r="H880" s="296" t="str">
        <f t="shared" si="55"/>
        <v>否</v>
      </c>
      <c r="I880" s="301" t="str">
        <f t="shared" si="56"/>
        <v>否</v>
      </c>
    </row>
    <row r="881" ht="36" hidden="1" customHeight="1" spans="1:9">
      <c r="A881" s="297">
        <v>2130225</v>
      </c>
      <c r="B881" s="298" t="s">
        <v>752</v>
      </c>
      <c r="C881" s="299">
        <v>0</v>
      </c>
      <c r="D881" s="299"/>
      <c r="E881" s="299">
        <v>0</v>
      </c>
      <c r="F881" s="271" t="str">
        <f t="shared" si="53"/>
        <v/>
      </c>
      <c r="G881" s="271" t="str">
        <f t="shared" si="54"/>
        <v/>
      </c>
      <c r="H881" s="296" t="str">
        <f t="shared" si="55"/>
        <v>否</v>
      </c>
      <c r="I881" s="301" t="str">
        <f t="shared" si="56"/>
        <v>否</v>
      </c>
    </row>
    <row r="882" customFormat="1" ht="36" hidden="1" customHeight="1" spans="1:9">
      <c r="A882" s="297">
        <v>2130226</v>
      </c>
      <c r="B882" s="298" t="s">
        <v>753</v>
      </c>
      <c r="C882" s="299">
        <v>0</v>
      </c>
      <c r="D882" s="299"/>
      <c r="E882" s="299">
        <v>0</v>
      </c>
      <c r="F882" s="271" t="str">
        <f t="shared" si="53"/>
        <v/>
      </c>
      <c r="G882" s="271" t="str">
        <f t="shared" si="54"/>
        <v/>
      </c>
      <c r="H882" s="296" t="str">
        <f t="shared" si="55"/>
        <v>否</v>
      </c>
      <c r="I882" s="301" t="str">
        <f t="shared" si="56"/>
        <v>否</v>
      </c>
    </row>
    <row r="883" ht="36" hidden="1" customHeight="1" spans="1:9">
      <c r="A883" s="297">
        <v>2130227</v>
      </c>
      <c r="B883" s="298" t="s">
        <v>754</v>
      </c>
      <c r="C883" s="299">
        <v>0</v>
      </c>
      <c r="D883" s="299"/>
      <c r="E883" s="299"/>
      <c r="F883" s="271" t="str">
        <f t="shared" si="53"/>
        <v/>
      </c>
      <c r="G883" s="271" t="str">
        <f t="shared" si="54"/>
        <v/>
      </c>
      <c r="H883" s="296" t="str">
        <f t="shared" si="55"/>
        <v>否</v>
      </c>
      <c r="I883" s="301" t="str">
        <f t="shared" si="56"/>
        <v>否</v>
      </c>
    </row>
    <row r="884" ht="36" hidden="1" customHeight="1" spans="1:9">
      <c r="A884" s="297">
        <v>2130232</v>
      </c>
      <c r="B884" s="298" t="s">
        <v>755</v>
      </c>
      <c r="C884" s="299">
        <v>0</v>
      </c>
      <c r="D884" s="299"/>
      <c r="E884" s="299"/>
      <c r="F884" s="271" t="str">
        <f t="shared" si="53"/>
        <v/>
      </c>
      <c r="G884" s="271" t="str">
        <f t="shared" si="54"/>
        <v/>
      </c>
      <c r="H884" s="296" t="str">
        <f t="shared" si="55"/>
        <v>否</v>
      </c>
      <c r="I884" s="301" t="str">
        <f t="shared" si="56"/>
        <v>否</v>
      </c>
    </row>
    <row r="885" ht="36" customHeight="1" spans="1:9">
      <c r="A885" s="297">
        <v>2130234</v>
      </c>
      <c r="B885" s="298" t="s">
        <v>756</v>
      </c>
      <c r="C885" s="299">
        <v>418</v>
      </c>
      <c r="D885" s="299">
        <v>450</v>
      </c>
      <c r="E885" s="300">
        <v>166</v>
      </c>
      <c r="F885" s="271">
        <f t="shared" si="53"/>
        <v>0.397129186602871</v>
      </c>
      <c r="G885" s="271">
        <f t="shared" si="54"/>
        <v>0.368888888888889</v>
      </c>
      <c r="H885" s="296" t="str">
        <f t="shared" si="55"/>
        <v>是</v>
      </c>
      <c r="I885" s="301" t="str">
        <f t="shared" si="56"/>
        <v>否</v>
      </c>
    </row>
    <row r="886" ht="36" customHeight="1" spans="1:9">
      <c r="A886" s="297">
        <v>2130299</v>
      </c>
      <c r="B886" s="298" t="s">
        <v>757</v>
      </c>
      <c r="C886" s="299">
        <v>30</v>
      </c>
      <c r="D886" s="299"/>
      <c r="E886" s="300">
        <v>230</v>
      </c>
      <c r="F886" s="271">
        <f t="shared" si="53"/>
        <v>7.66666666666667</v>
      </c>
      <c r="G886" s="271" t="str">
        <f t="shared" si="54"/>
        <v/>
      </c>
      <c r="H886" s="296" t="str">
        <f t="shared" si="55"/>
        <v>是</v>
      </c>
      <c r="I886" s="301" t="str">
        <f t="shared" si="56"/>
        <v>否</v>
      </c>
    </row>
    <row r="887" ht="36" customHeight="1" spans="1:9">
      <c r="A887" s="292">
        <v>21303</v>
      </c>
      <c r="B887" s="293" t="s">
        <v>758</v>
      </c>
      <c r="C887" s="294">
        <f>SUM(C888:C913)</f>
        <v>2615</v>
      </c>
      <c r="D887" s="294">
        <f>SUM(D888:D913)</f>
        <v>3031</v>
      </c>
      <c r="E887" s="294">
        <f>SUM(E888:E913)</f>
        <v>2256</v>
      </c>
      <c r="F887" s="295">
        <f t="shared" si="53"/>
        <v>0.862715105162524</v>
      </c>
      <c r="G887" s="295">
        <f t="shared" si="54"/>
        <v>0.744308808973936</v>
      </c>
      <c r="H887" s="296" t="str">
        <f t="shared" si="55"/>
        <v>是</v>
      </c>
      <c r="I887" s="301" t="str">
        <f t="shared" si="56"/>
        <v>是</v>
      </c>
    </row>
    <row r="888" ht="36" customHeight="1" spans="1:9">
      <c r="A888" s="297">
        <v>2130301</v>
      </c>
      <c r="B888" s="298" t="s">
        <v>95</v>
      </c>
      <c r="C888" s="299">
        <v>1091</v>
      </c>
      <c r="D888" s="299">
        <v>1309</v>
      </c>
      <c r="E888" s="300">
        <v>1409</v>
      </c>
      <c r="F888" s="271">
        <f t="shared" si="53"/>
        <v>1.29147571035747</v>
      </c>
      <c r="G888" s="271">
        <f t="shared" si="54"/>
        <v>1.07639419404125</v>
      </c>
      <c r="H888" s="296" t="str">
        <f t="shared" si="55"/>
        <v>是</v>
      </c>
      <c r="I888" s="301" t="str">
        <f t="shared" si="56"/>
        <v>否</v>
      </c>
    </row>
    <row r="889" ht="36" hidden="1" customHeight="1" spans="1:9">
      <c r="A889" s="297">
        <v>2130302</v>
      </c>
      <c r="B889" s="298" t="s">
        <v>96</v>
      </c>
      <c r="C889" s="299">
        <v>0</v>
      </c>
      <c r="D889" s="299">
        <v>0</v>
      </c>
      <c r="E889" s="299">
        <v>0</v>
      </c>
      <c r="F889" s="271" t="str">
        <f t="shared" si="53"/>
        <v/>
      </c>
      <c r="G889" s="271" t="str">
        <f t="shared" si="54"/>
        <v/>
      </c>
      <c r="H889" s="296" t="str">
        <f t="shared" si="55"/>
        <v>否</v>
      </c>
      <c r="I889" s="301" t="str">
        <f t="shared" si="56"/>
        <v>否</v>
      </c>
    </row>
    <row r="890" ht="36" hidden="1" customHeight="1" spans="1:9">
      <c r="A890" s="297">
        <v>2130303</v>
      </c>
      <c r="B890" s="298" t="s">
        <v>97</v>
      </c>
      <c r="C890" s="299">
        <v>0</v>
      </c>
      <c r="D890" s="299">
        <v>0</v>
      </c>
      <c r="E890" s="299">
        <v>0</v>
      </c>
      <c r="F890" s="271" t="str">
        <f t="shared" si="53"/>
        <v/>
      </c>
      <c r="G890" s="271" t="str">
        <f t="shared" si="54"/>
        <v/>
      </c>
      <c r="H890" s="296" t="str">
        <f t="shared" si="55"/>
        <v>否</v>
      </c>
      <c r="I890" s="301" t="str">
        <f t="shared" si="56"/>
        <v>否</v>
      </c>
    </row>
    <row r="891" ht="36" customHeight="1" spans="1:9">
      <c r="A891" s="297">
        <v>2130304</v>
      </c>
      <c r="B891" s="298" t="s">
        <v>759</v>
      </c>
      <c r="C891" s="299">
        <v>154</v>
      </c>
      <c r="D891" s="299">
        <v>182</v>
      </c>
      <c r="E891" s="300">
        <v>196</v>
      </c>
      <c r="F891" s="271">
        <f t="shared" si="53"/>
        <v>1.27272727272727</v>
      </c>
      <c r="G891" s="271">
        <f t="shared" si="54"/>
        <v>1.07692307692308</v>
      </c>
      <c r="H891" s="296" t="str">
        <f t="shared" si="55"/>
        <v>是</v>
      </c>
      <c r="I891" s="301" t="str">
        <f t="shared" si="56"/>
        <v>否</v>
      </c>
    </row>
    <row r="892" ht="36" customHeight="1" spans="1:9">
      <c r="A892" s="297">
        <v>2130305</v>
      </c>
      <c r="B892" s="298" t="s">
        <v>760</v>
      </c>
      <c r="C892" s="299">
        <v>0</v>
      </c>
      <c r="D892" s="299">
        <v>0</v>
      </c>
      <c r="E892" s="300">
        <v>232</v>
      </c>
      <c r="F892" s="271" t="str">
        <f t="shared" si="53"/>
        <v/>
      </c>
      <c r="G892" s="271" t="str">
        <f t="shared" si="54"/>
        <v/>
      </c>
      <c r="H892" s="296" t="str">
        <f t="shared" si="55"/>
        <v>是</v>
      </c>
      <c r="I892" s="301" t="str">
        <f t="shared" si="56"/>
        <v>否</v>
      </c>
    </row>
    <row r="893" customFormat="1" ht="36" customHeight="1" spans="1:9">
      <c r="A893" s="297">
        <v>2130306</v>
      </c>
      <c r="B893" s="298" t="s">
        <v>761</v>
      </c>
      <c r="C893" s="299">
        <v>0</v>
      </c>
      <c r="D893" s="299">
        <v>0</v>
      </c>
      <c r="E893" s="300">
        <v>100</v>
      </c>
      <c r="F893" s="271" t="str">
        <f t="shared" si="53"/>
        <v/>
      </c>
      <c r="G893" s="271" t="str">
        <f t="shared" si="54"/>
        <v/>
      </c>
      <c r="H893" s="296" t="str">
        <f t="shared" si="55"/>
        <v>是</v>
      </c>
      <c r="I893" s="301" t="str">
        <f t="shared" si="56"/>
        <v>否</v>
      </c>
    </row>
    <row r="894" ht="36" hidden="1" customHeight="1" spans="1:9">
      <c r="A894" s="297">
        <v>2130307</v>
      </c>
      <c r="B894" s="302" t="s">
        <v>762</v>
      </c>
      <c r="C894" s="299">
        <v>0</v>
      </c>
      <c r="D894" s="299">
        <v>0</v>
      </c>
      <c r="E894" s="299">
        <v>0</v>
      </c>
      <c r="F894" s="271" t="str">
        <f t="shared" si="53"/>
        <v/>
      </c>
      <c r="G894" s="271" t="str">
        <f t="shared" si="54"/>
        <v/>
      </c>
      <c r="H894" s="296" t="str">
        <f t="shared" si="55"/>
        <v>否</v>
      </c>
      <c r="I894" s="301" t="str">
        <f t="shared" si="56"/>
        <v>否</v>
      </c>
    </row>
    <row r="895" ht="36" customHeight="1" spans="1:9">
      <c r="A895" s="297">
        <v>2130308</v>
      </c>
      <c r="B895" s="298" t="s">
        <v>763</v>
      </c>
      <c r="C895" s="299">
        <v>200</v>
      </c>
      <c r="D895" s="299">
        <v>240</v>
      </c>
      <c r="E895" s="300">
        <v>0</v>
      </c>
      <c r="F895" s="271">
        <f t="shared" si="53"/>
        <v>0</v>
      </c>
      <c r="G895" s="271">
        <f t="shared" si="54"/>
        <v>0</v>
      </c>
      <c r="H895" s="296" t="str">
        <f t="shared" si="55"/>
        <v>是</v>
      </c>
      <c r="I895" s="301" t="str">
        <f t="shared" si="56"/>
        <v>否</v>
      </c>
    </row>
    <row r="896" ht="36" hidden="1" customHeight="1" spans="1:9">
      <c r="A896" s="297">
        <v>2130309</v>
      </c>
      <c r="B896" s="298" t="s">
        <v>764</v>
      </c>
      <c r="C896" s="299">
        <v>0</v>
      </c>
      <c r="D896" s="299">
        <v>0</v>
      </c>
      <c r="E896" s="299">
        <v>0</v>
      </c>
      <c r="F896" s="271" t="str">
        <f t="shared" si="53"/>
        <v/>
      </c>
      <c r="G896" s="271" t="str">
        <f t="shared" si="54"/>
        <v/>
      </c>
      <c r="H896" s="296" t="str">
        <f t="shared" si="55"/>
        <v>否</v>
      </c>
      <c r="I896" s="301" t="str">
        <f t="shared" si="56"/>
        <v>否</v>
      </c>
    </row>
    <row r="897" ht="36" hidden="1" customHeight="1" spans="1:9">
      <c r="A897" s="297">
        <v>2130310</v>
      </c>
      <c r="B897" s="298" t="s">
        <v>765</v>
      </c>
      <c r="C897" s="299">
        <v>0</v>
      </c>
      <c r="D897" s="299">
        <v>0</v>
      </c>
      <c r="E897" s="299">
        <v>0</v>
      </c>
      <c r="F897" s="271" t="str">
        <f t="shared" si="53"/>
        <v/>
      </c>
      <c r="G897" s="271" t="str">
        <f t="shared" si="54"/>
        <v/>
      </c>
      <c r="H897" s="296" t="str">
        <f t="shared" si="55"/>
        <v>否</v>
      </c>
      <c r="I897" s="301" t="str">
        <f t="shared" si="56"/>
        <v>否</v>
      </c>
    </row>
    <row r="898" ht="36" hidden="1" customHeight="1" spans="1:9">
      <c r="A898" s="297">
        <v>2130311</v>
      </c>
      <c r="B898" s="298" t="s">
        <v>766</v>
      </c>
      <c r="C898" s="299">
        <v>0</v>
      </c>
      <c r="D898" s="299">
        <v>0</v>
      </c>
      <c r="E898" s="299">
        <v>0</v>
      </c>
      <c r="F898" s="271" t="str">
        <f t="shared" si="53"/>
        <v/>
      </c>
      <c r="G898" s="271" t="str">
        <f t="shared" si="54"/>
        <v/>
      </c>
      <c r="H898" s="296" t="str">
        <f t="shared" si="55"/>
        <v>否</v>
      </c>
      <c r="I898" s="301" t="str">
        <f t="shared" si="56"/>
        <v>否</v>
      </c>
    </row>
    <row r="899" ht="36" customHeight="1" spans="1:9">
      <c r="A899" s="297">
        <v>2130312</v>
      </c>
      <c r="B899" s="298" t="s">
        <v>767</v>
      </c>
      <c r="C899" s="299">
        <v>0</v>
      </c>
      <c r="D899" s="299">
        <v>0</v>
      </c>
      <c r="E899" s="300">
        <v>100</v>
      </c>
      <c r="F899" s="271" t="str">
        <f t="shared" si="53"/>
        <v/>
      </c>
      <c r="G899" s="271" t="str">
        <f t="shared" si="54"/>
        <v/>
      </c>
      <c r="H899" s="296" t="str">
        <f t="shared" si="55"/>
        <v>是</v>
      </c>
      <c r="I899" s="301" t="str">
        <f t="shared" si="56"/>
        <v>否</v>
      </c>
    </row>
    <row r="900" ht="36" hidden="1" customHeight="1" spans="1:9">
      <c r="A900" s="297">
        <v>2130313</v>
      </c>
      <c r="B900" s="298" t="s">
        <v>768</v>
      </c>
      <c r="C900" s="299">
        <v>0</v>
      </c>
      <c r="D900" s="299">
        <v>0</v>
      </c>
      <c r="E900" s="299">
        <v>0</v>
      </c>
      <c r="F900" s="271" t="str">
        <f t="shared" si="53"/>
        <v/>
      </c>
      <c r="G900" s="271" t="str">
        <f t="shared" si="54"/>
        <v/>
      </c>
      <c r="H900" s="296" t="str">
        <f t="shared" si="55"/>
        <v>否</v>
      </c>
      <c r="I900" s="301" t="str">
        <f t="shared" si="56"/>
        <v>否</v>
      </c>
    </row>
    <row r="901" ht="36" customHeight="1" spans="1:9">
      <c r="A901" s="297">
        <v>2130314</v>
      </c>
      <c r="B901" s="298" t="s">
        <v>769</v>
      </c>
      <c r="C901" s="299">
        <v>130</v>
      </c>
      <c r="D901" s="299">
        <v>150</v>
      </c>
      <c r="E901" s="300">
        <v>169</v>
      </c>
      <c r="F901" s="271">
        <f t="shared" ref="F901:F964" si="57">IF(C901&lt;&gt;0,E901/C901,"")</f>
        <v>1.3</v>
      </c>
      <c r="G901" s="271">
        <f t="shared" ref="G901:G964" si="58">IF(D901&lt;&gt;0,E901/D901,"")</f>
        <v>1.12666666666667</v>
      </c>
      <c r="H901" s="296" t="str">
        <f t="shared" ref="H901:H964" si="59">IF(B901&lt;&gt;"",IF(SUM(C901:E901,J901)&lt;&gt;0,"是","否"),"是")</f>
        <v>是</v>
      </c>
      <c r="I901" s="301" t="str">
        <f t="shared" ref="I901:I964" si="60">IF(LEN(A901)&lt;=5,"是","否")</f>
        <v>否</v>
      </c>
    </row>
    <row r="902" ht="36" customHeight="1" spans="1:9">
      <c r="A902" s="297">
        <v>2130315</v>
      </c>
      <c r="B902" s="298" t="s">
        <v>770</v>
      </c>
      <c r="C902" s="299">
        <v>40</v>
      </c>
      <c r="D902" s="299">
        <v>50</v>
      </c>
      <c r="E902" s="300">
        <v>50</v>
      </c>
      <c r="F902" s="271">
        <f t="shared" si="57"/>
        <v>1.25</v>
      </c>
      <c r="G902" s="271">
        <f t="shared" si="58"/>
        <v>1</v>
      </c>
      <c r="H902" s="296" t="str">
        <f t="shared" si="59"/>
        <v>是</v>
      </c>
      <c r="I902" s="301" t="str">
        <f t="shared" si="60"/>
        <v>否</v>
      </c>
    </row>
    <row r="903" customFormat="1" ht="36" hidden="1" customHeight="1" spans="1:9">
      <c r="A903" s="297">
        <v>2130316</v>
      </c>
      <c r="B903" s="298" t="s">
        <v>771</v>
      </c>
      <c r="C903" s="299">
        <v>0</v>
      </c>
      <c r="D903" s="299"/>
      <c r="E903" s="299">
        <v>0</v>
      </c>
      <c r="F903" s="271" t="str">
        <f t="shared" si="57"/>
        <v/>
      </c>
      <c r="G903" s="271" t="str">
        <f t="shared" si="58"/>
        <v/>
      </c>
      <c r="H903" s="296" t="str">
        <f t="shared" si="59"/>
        <v>否</v>
      </c>
      <c r="I903" s="301" t="str">
        <f t="shared" si="60"/>
        <v>否</v>
      </c>
    </row>
    <row r="904" customFormat="1" ht="36" hidden="1" customHeight="1" spans="1:9">
      <c r="A904" s="297">
        <v>2130317</v>
      </c>
      <c r="B904" s="298" t="s">
        <v>772</v>
      </c>
      <c r="C904" s="299">
        <v>0</v>
      </c>
      <c r="D904" s="299"/>
      <c r="E904" s="299">
        <v>0</v>
      </c>
      <c r="F904" s="271" t="str">
        <f t="shared" si="57"/>
        <v/>
      </c>
      <c r="G904" s="271" t="str">
        <f t="shared" si="58"/>
        <v/>
      </c>
      <c r="H904" s="296" t="str">
        <f t="shared" si="59"/>
        <v>否</v>
      </c>
      <c r="I904" s="301" t="str">
        <f t="shared" si="60"/>
        <v>否</v>
      </c>
    </row>
    <row r="905" customFormat="1" ht="36" hidden="1" customHeight="1" spans="1:9">
      <c r="A905" s="297">
        <v>2130318</v>
      </c>
      <c r="B905" s="302" t="s">
        <v>773</v>
      </c>
      <c r="C905" s="309">
        <v>0</v>
      </c>
      <c r="D905" s="309"/>
      <c r="E905" s="309">
        <v>0</v>
      </c>
      <c r="F905" s="271" t="str">
        <f t="shared" si="57"/>
        <v/>
      </c>
      <c r="G905" s="271" t="str">
        <f t="shared" si="58"/>
        <v/>
      </c>
      <c r="H905" s="296" t="str">
        <f t="shared" si="59"/>
        <v>否</v>
      </c>
      <c r="I905" s="301" t="str">
        <f t="shared" si="60"/>
        <v>否</v>
      </c>
    </row>
    <row r="906" customFormat="1" ht="36" hidden="1" customHeight="1" spans="1:9">
      <c r="A906" s="297">
        <v>2130319</v>
      </c>
      <c r="B906" s="298" t="s">
        <v>774</v>
      </c>
      <c r="C906" s="299">
        <v>0</v>
      </c>
      <c r="D906" s="299"/>
      <c r="E906" s="299">
        <v>0</v>
      </c>
      <c r="F906" s="271" t="str">
        <f t="shared" si="57"/>
        <v/>
      </c>
      <c r="G906" s="271" t="str">
        <f t="shared" si="58"/>
        <v/>
      </c>
      <c r="H906" s="296" t="str">
        <f t="shared" si="59"/>
        <v>否</v>
      </c>
      <c r="I906" s="301" t="str">
        <f t="shared" si="60"/>
        <v>否</v>
      </c>
    </row>
    <row r="907" customFormat="1" ht="36" hidden="1" customHeight="1" spans="1:9">
      <c r="A907" s="297">
        <v>2130321</v>
      </c>
      <c r="B907" s="298" t="s">
        <v>775</v>
      </c>
      <c r="C907" s="299">
        <v>0</v>
      </c>
      <c r="D907" s="299"/>
      <c r="E907" s="299">
        <v>0</v>
      </c>
      <c r="F907" s="271" t="str">
        <f t="shared" si="57"/>
        <v/>
      </c>
      <c r="G907" s="271" t="str">
        <f t="shared" si="58"/>
        <v/>
      </c>
      <c r="H907" s="296" t="str">
        <f t="shared" si="59"/>
        <v>否</v>
      </c>
      <c r="I907" s="301" t="str">
        <f t="shared" si="60"/>
        <v>否</v>
      </c>
    </row>
    <row r="908" customFormat="1" ht="36" hidden="1" customHeight="1" spans="1:9">
      <c r="A908" s="297">
        <v>2130322</v>
      </c>
      <c r="B908" s="298" t="s">
        <v>776</v>
      </c>
      <c r="C908" s="309">
        <v>0</v>
      </c>
      <c r="D908" s="309"/>
      <c r="E908" s="309">
        <v>0</v>
      </c>
      <c r="F908" s="271" t="str">
        <f t="shared" si="57"/>
        <v/>
      </c>
      <c r="G908" s="271" t="str">
        <f t="shared" si="58"/>
        <v/>
      </c>
      <c r="H908" s="296" t="str">
        <f t="shared" si="59"/>
        <v>否</v>
      </c>
      <c r="I908" s="301" t="str">
        <f t="shared" si="60"/>
        <v>否</v>
      </c>
    </row>
    <row r="909" customFormat="1" ht="36" hidden="1" customHeight="1" spans="1:9">
      <c r="A909" s="297">
        <v>2130332</v>
      </c>
      <c r="B909" s="298" t="s">
        <v>777</v>
      </c>
      <c r="C909" s="309">
        <v>0</v>
      </c>
      <c r="D909" s="309"/>
      <c r="E909" s="309">
        <v>0</v>
      </c>
      <c r="F909" s="271" t="str">
        <f t="shared" si="57"/>
        <v/>
      </c>
      <c r="G909" s="271" t="str">
        <f t="shared" si="58"/>
        <v/>
      </c>
      <c r="H909" s="296" t="str">
        <f t="shared" si="59"/>
        <v>否</v>
      </c>
      <c r="I909" s="301" t="str">
        <f t="shared" si="60"/>
        <v>否</v>
      </c>
    </row>
    <row r="910" customFormat="1" ht="36" hidden="1" customHeight="1" spans="1:9">
      <c r="A910" s="297">
        <v>2130333</v>
      </c>
      <c r="B910" s="298" t="s">
        <v>750</v>
      </c>
      <c r="C910" s="309">
        <v>0</v>
      </c>
      <c r="D910" s="309"/>
      <c r="E910" s="309">
        <v>0</v>
      </c>
      <c r="F910" s="271" t="str">
        <f t="shared" si="57"/>
        <v/>
      </c>
      <c r="G910" s="271" t="str">
        <f t="shared" si="58"/>
        <v/>
      </c>
      <c r="H910" s="296" t="str">
        <f t="shared" si="59"/>
        <v>否</v>
      </c>
      <c r="I910" s="301" t="str">
        <f t="shared" si="60"/>
        <v>否</v>
      </c>
    </row>
    <row r="911" customFormat="1" ht="36" hidden="1" customHeight="1" spans="1:9">
      <c r="A911" s="297">
        <v>2130334</v>
      </c>
      <c r="B911" s="298" t="s">
        <v>778</v>
      </c>
      <c r="C911" s="309">
        <v>0</v>
      </c>
      <c r="D911" s="309"/>
      <c r="E911" s="309">
        <v>0</v>
      </c>
      <c r="F911" s="271" t="str">
        <f t="shared" si="57"/>
        <v/>
      </c>
      <c r="G911" s="271" t="str">
        <f t="shared" si="58"/>
        <v/>
      </c>
      <c r="H911" s="296" t="str">
        <f t="shared" si="59"/>
        <v>否</v>
      </c>
      <c r="I911" s="301" t="str">
        <f t="shared" si="60"/>
        <v>否</v>
      </c>
    </row>
    <row r="912" customFormat="1" ht="36" hidden="1" customHeight="1" spans="1:9">
      <c r="A912" s="297">
        <v>2130335</v>
      </c>
      <c r="B912" s="298" t="s">
        <v>779</v>
      </c>
      <c r="C912" s="299">
        <v>0</v>
      </c>
      <c r="D912" s="299"/>
      <c r="E912" s="299">
        <v>0</v>
      </c>
      <c r="F912" s="271" t="str">
        <f t="shared" si="57"/>
        <v/>
      </c>
      <c r="G912" s="271" t="str">
        <f t="shared" si="58"/>
        <v/>
      </c>
      <c r="H912" s="296" t="str">
        <f t="shared" si="59"/>
        <v>否</v>
      </c>
      <c r="I912" s="301" t="str">
        <f t="shared" si="60"/>
        <v>否</v>
      </c>
    </row>
    <row r="913" customFormat="1" ht="36" customHeight="1" spans="1:9">
      <c r="A913" s="297">
        <v>2130399</v>
      </c>
      <c r="B913" s="298" t="s">
        <v>780</v>
      </c>
      <c r="C913" s="299">
        <v>1000</v>
      </c>
      <c r="D913" s="299">
        <v>1100</v>
      </c>
      <c r="E913" s="300"/>
      <c r="F913" s="271">
        <f t="shared" si="57"/>
        <v>0</v>
      </c>
      <c r="G913" s="271">
        <f t="shared" si="58"/>
        <v>0</v>
      </c>
      <c r="H913" s="296" t="str">
        <f t="shared" si="59"/>
        <v>是</v>
      </c>
      <c r="I913" s="301" t="str">
        <f t="shared" si="60"/>
        <v>否</v>
      </c>
    </row>
    <row r="914" ht="36" hidden="1" customHeight="1" spans="1:9">
      <c r="A914" s="292">
        <v>21304</v>
      </c>
      <c r="B914" s="293" t="s">
        <v>781</v>
      </c>
      <c r="C914" s="306">
        <f>SUM(C915:C924)</f>
        <v>0</v>
      </c>
      <c r="D914" s="306">
        <f>SUM(D915:D924)</f>
        <v>0</v>
      </c>
      <c r="E914" s="306">
        <f>SUM(E915:E924)</f>
        <v>0</v>
      </c>
      <c r="F914" s="179" t="str">
        <f t="shared" si="57"/>
        <v/>
      </c>
      <c r="G914" s="179" t="str">
        <f t="shared" si="58"/>
        <v/>
      </c>
      <c r="H914" s="296" t="str">
        <f t="shared" si="59"/>
        <v>否</v>
      </c>
      <c r="I914" s="301" t="str">
        <f t="shared" si="60"/>
        <v>是</v>
      </c>
    </row>
    <row r="915" ht="36" hidden="1" customHeight="1" spans="1:9">
      <c r="A915" s="297">
        <v>2130401</v>
      </c>
      <c r="B915" s="302" t="s">
        <v>95</v>
      </c>
      <c r="C915" s="303"/>
      <c r="D915" s="303"/>
      <c r="E915" s="303"/>
      <c r="F915" s="305" t="str">
        <f t="shared" si="57"/>
        <v/>
      </c>
      <c r="G915" s="305" t="str">
        <f t="shared" si="58"/>
        <v/>
      </c>
      <c r="H915" s="296" t="str">
        <f t="shared" si="59"/>
        <v>否</v>
      </c>
      <c r="I915" s="301" t="str">
        <f t="shared" si="60"/>
        <v>否</v>
      </c>
    </row>
    <row r="916" ht="36" hidden="1" customHeight="1" spans="1:9">
      <c r="A916" s="297">
        <v>2130402</v>
      </c>
      <c r="B916" s="302" t="s">
        <v>96</v>
      </c>
      <c r="C916" s="309"/>
      <c r="D916" s="309"/>
      <c r="E916" s="309"/>
      <c r="F916" s="271" t="str">
        <f t="shared" si="57"/>
        <v/>
      </c>
      <c r="G916" s="271" t="str">
        <f t="shared" si="58"/>
        <v/>
      </c>
      <c r="H916" s="296" t="str">
        <f t="shared" si="59"/>
        <v>否</v>
      </c>
      <c r="I916" s="301" t="str">
        <f t="shared" si="60"/>
        <v>否</v>
      </c>
    </row>
    <row r="917" ht="36" hidden="1" customHeight="1" spans="1:9">
      <c r="A917" s="297">
        <v>2130403</v>
      </c>
      <c r="B917" s="302" t="s">
        <v>97</v>
      </c>
      <c r="C917" s="309"/>
      <c r="D917" s="309"/>
      <c r="E917" s="309"/>
      <c r="F917" s="271" t="str">
        <f t="shared" si="57"/>
        <v/>
      </c>
      <c r="G917" s="271" t="str">
        <f t="shared" si="58"/>
        <v/>
      </c>
      <c r="H917" s="296" t="str">
        <f t="shared" si="59"/>
        <v>否</v>
      </c>
      <c r="I917" s="301" t="str">
        <f t="shared" si="60"/>
        <v>否</v>
      </c>
    </row>
    <row r="918" ht="36" hidden="1" customHeight="1" spans="1:9">
      <c r="A918" s="297">
        <v>2130404</v>
      </c>
      <c r="B918" s="302" t="s">
        <v>782</v>
      </c>
      <c r="C918" s="309"/>
      <c r="D918" s="309"/>
      <c r="E918" s="309"/>
      <c r="F918" s="271" t="str">
        <f t="shared" si="57"/>
        <v/>
      </c>
      <c r="G918" s="271" t="str">
        <f t="shared" si="58"/>
        <v/>
      </c>
      <c r="H918" s="296" t="str">
        <f t="shared" si="59"/>
        <v>否</v>
      </c>
      <c r="I918" s="301" t="str">
        <f t="shared" si="60"/>
        <v>否</v>
      </c>
    </row>
    <row r="919" ht="36" hidden="1" customHeight="1" spans="1:9">
      <c r="A919" s="297">
        <v>2130405</v>
      </c>
      <c r="B919" s="302" t="s">
        <v>783</v>
      </c>
      <c r="C919" s="309"/>
      <c r="D919" s="309"/>
      <c r="E919" s="309"/>
      <c r="F919" s="271" t="str">
        <f t="shared" si="57"/>
        <v/>
      </c>
      <c r="G919" s="271" t="str">
        <f t="shared" si="58"/>
        <v/>
      </c>
      <c r="H919" s="296" t="str">
        <f t="shared" si="59"/>
        <v>否</v>
      </c>
      <c r="I919" s="301" t="str">
        <f t="shared" si="60"/>
        <v>否</v>
      </c>
    </row>
    <row r="920" ht="36" hidden="1" customHeight="1" spans="1:9">
      <c r="A920" s="297">
        <v>2130406</v>
      </c>
      <c r="B920" s="302" t="s">
        <v>784</v>
      </c>
      <c r="C920" s="309"/>
      <c r="D920" s="309"/>
      <c r="E920" s="309"/>
      <c r="F920" s="271" t="str">
        <f t="shared" si="57"/>
        <v/>
      </c>
      <c r="G920" s="271" t="str">
        <f t="shared" si="58"/>
        <v/>
      </c>
      <c r="H920" s="296" t="str">
        <f t="shared" si="59"/>
        <v>否</v>
      </c>
      <c r="I920" s="301" t="str">
        <f t="shared" si="60"/>
        <v>否</v>
      </c>
    </row>
    <row r="921" ht="36" hidden="1" customHeight="1" spans="1:9">
      <c r="A921" s="297">
        <v>2130407</v>
      </c>
      <c r="B921" s="302" t="s">
        <v>785</v>
      </c>
      <c r="C921" s="309"/>
      <c r="D921" s="309"/>
      <c r="E921" s="309"/>
      <c r="F921" s="271" t="str">
        <f t="shared" si="57"/>
        <v/>
      </c>
      <c r="G921" s="271" t="str">
        <f t="shared" si="58"/>
        <v/>
      </c>
      <c r="H921" s="296" t="str">
        <f t="shared" si="59"/>
        <v>否</v>
      </c>
      <c r="I921" s="301" t="str">
        <f t="shared" si="60"/>
        <v>否</v>
      </c>
    </row>
    <row r="922" customFormat="1" ht="36" hidden="1" customHeight="1" spans="1:9">
      <c r="A922" s="297">
        <v>2130408</v>
      </c>
      <c r="B922" s="302" t="s">
        <v>786</v>
      </c>
      <c r="C922" s="309"/>
      <c r="D922" s="309"/>
      <c r="E922" s="309"/>
      <c r="F922" s="271" t="str">
        <f t="shared" si="57"/>
        <v/>
      </c>
      <c r="G922" s="271" t="str">
        <f t="shared" si="58"/>
        <v/>
      </c>
      <c r="H922" s="296" t="str">
        <f t="shared" si="59"/>
        <v>否</v>
      </c>
      <c r="I922" s="301" t="str">
        <f t="shared" si="60"/>
        <v>否</v>
      </c>
    </row>
    <row r="923" ht="36" hidden="1" customHeight="1" spans="1:9">
      <c r="A923" s="297">
        <v>2130409</v>
      </c>
      <c r="B923" s="302" t="s">
        <v>787</v>
      </c>
      <c r="C923" s="309"/>
      <c r="D923" s="309"/>
      <c r="E923" s="309"/>
      <c r="F923" s="271" t="str">
        <f t="shared" si="57"/>
        <v/>
      </c>
      <c r="G923" s="271" t="str">
        <f t="shared" si="58"/>
        <v/>
      </c>
      <c r="H923" s="296" t="str">
        <f t="shared" si="59"/>
        <v>否</v>
      </c>
      <c r="I923" s="301" t="str">
        <f t="shared" si="60"/>
        <v>否</v>
      </c>
    </row>
    <row r="924" ht="36" hidden="1" customHeight="1" spans="1:9">
      <c r="A924" s="297">
        <v>2130499</v>
      </c>
      <c r="B924" s="302" t="s">
        <v>788</v>
      </c>
      <c r="C924" s="309"/>
      <c r="D924" s="309"/>
      <c r="E924" s="309"/>
      <c r="F924" s="271" t="str">
        <f t="shared" si="57"/>
        <v/>
      </c>
      <c r="G924" s="271" t="str">
        <f t="shared" si="58"/>
        <v/>
      </c>
      <c r="H924" s="296" t="str">
        <f t="shared" si="59"/>
        <v>否</v>
      </c>
      <c r="I924" s="301" t="str">
        <f t="shared" si="60"/>
        <v>否</v>
      </c>
    </row>
    <row r="925" ht="36" customHeight="1" spans="1:9">
      <c r="A925" s="292">
        <v>21305</v>
      </c>
      <c r="B925" s="307" t="s">
        <v>789</v>
      </c>
      <c r="C925" s="308">
        <f>SUM(C926:C935)</f>
        <v>1368</v>
      </c>
      <c r="D925" s="308">
        <f>SUM(D926:D935)</f>
        <v>1684</v>
      </c>
      <c r="E925" s="308">
        <f>SUM(E926:E935)</f>
        <v>3330</v>
      </c>
      <c r="F925" s="179">
        <f t="shared" si="57"/>
        <v>2.43421052631579</v>
      </c>
      <c r="G925" s="179">
        <f t="shared" si="58"/>
        <v>1.97743467933492</v>
      </c>
      <c r="H925" s="296" t="str">
        <f t="shared" si="59"/>
        <v>是</v>
      </c>
      <c r="I925" s="301" t="str">
        <f t="shared" si="60"/>
        <v>是</v>
      </c>
    </row>
    <row r="926" ht="36" customHeight="1" spans="1:9">
      <c r="A926" s="297">
        <v>2130501</v>
      </c>
      <c r="B926" s="298" t="s">
        <v>95</v>
      </c>
      <c r="C926" s="303">
        <v>648</v>
      </c>
      <c r="D926" s="303">
        <v>778</v>
      </c>
      <c r="E926" s="304">
        <v>695</v>
      </c>
      <c r="F926" s="305">
        <f t="shared" si="57"/>
        <v>1.07253086419753</v>
      </c>
      <c r="G926" s="305">
        <f t="shared" si="58"/>
        <v>0.893316195372751</v>
      </c>
      <c r="H926" s="296" t="str">
        <f t="shared" si="59"/>
        <v>是</v>
      </c>
      <c r="I926" s="301" t="str">
        <f t="shared" si="60"/>
        <v>否</v>
      </c>
    </row>
    <row r="927" ht="36" customHeight="1" spans="1:9">
      <c r="A927" s="297">
        <v>2130502</v>
      </c>
      <c r="B927" s="298" t="s">
        <v>96</v>
      </c>
      <c r="C927" s="299">
        <v>391</v>
      </c>
      <c r="D927" s="299">
        <v>461</v>
      </c>
      <c r="E927" s="300">
        <v>552</v>
      </c>
      <c r="F927" s="271">
        <f t="shared" si="57"/>
        <v>1.41176470588235</v>
      </c>
      <c r="G927" s="271">
        <f t="shared" si="58"/>
        <v>1.19739696312364</v>
      </c>
      <c r="H927" s="296" t="str">
        <f t="shared" si="59"/>
        <v>是</v>
      </c>
      <c r="I927" s="301" t="str">
        <f t="shared" si="60"/>
        <v>否</v>
      </c>
    </row>
    <row r="928" ht="36" hidden="1" customHeight="1" spans="1:9">
      <c r="A928" s="297">
        <v>2130503</v>
      </c>
      <c r="B928" s="298" t="s">
        <v>97</v>
      </c>
      <c r="C928" s="299">
        <v>0</v>
      </c>
      <c r="D928" s="299">
        <v>0</v>
      </c>
      <c r="E928" s="299">
        <v>0</v>
      </c>
      <c r="F928" s="271" t="str">
        <f t="shared" si="57"/>
        <v/>
      </c>
      <c r="G928" s="271" t="str">
        <f t="shared" si="58"/>
        <v/>
      </c>
      <c r="H928" s="296" t="str">
        <f t="shared" si="59"/>
        <v>否</v>
      </c>
      <c r="I928" s="301" t="str">
        <f t="shared" si="60"/>
        <v>否</v>
      </c>
    </row>
    <row r="929" ht="36" hidden="1" customHeight="1" spans="1:9">
      <c r="A929" s="297">
        <v>2130504</v>
      </c>
      <c r="B929" s="298" t="s">
        <v>790</v>
      </c>
      <c r="C929" s="299">
        <v>0</v>
      </c>
      <c r="D929" s="299">
        <v>0</v>
      </c>
      <c r="E929" s="299">
        <v>0</v>
      </c>
      <c r="F929" s="271" t="str">
        <f t="shared" si="57"/>
        <v/>
      </c>
      <c r="G929" s="271" t="str">
        <f t="shared" si="58"/>
        <v/>
      </c>
      <c r="H929" s="296" t="str">
        <f t="shared" si="59"/>
        <v>否</v>
      </c>
      <c r="I929" s="301" t="str">
        <f t="shared" si="60"/>
        <v>否</v>
      </c>
    </row>
    <row r="930" ht="36" hidden="1" customHeight="1" spans="1:9">
      <c r="A930" s="297">
        <v>2130505</v>
      </c>
      <c r="B930" s="298" t="s">
        <v>791</v>
      </c>
      <c r="C930" s="299">
        <v>0</v>
      </c>
      <c r="D930" s="299">
        <v>0</v>
      </c>
      <c r="E930" s="299">
        <v>0</v>
      </c>
      <c r="F930" s="271" t="str">
        <f t="shared" si="57"/>
        <v/>
      </c>
      <c r="G930" s="271" t="str">
        <f t="shared" si="58"/>
        <v/>
      </c>
      <c r="H930" s="296" t="str">
        <f t="shared" si="59"/>
        <v>否</v>
      </c>
      <c r="I930" s="301" t="str">
        <f t="shared" si="60"/>
        <v>否</v>
      </c>
    </row>
    <row r="931" ht="36" customHeight="1" spans="1:9">
      <c r="A931" s="297">
        <v>2130506</v>
      </c>
      <c r="B931" s="298" t="s">
        <v>792</v>
      </c>
      <c r="C931" s="299">
        <v>33</v>
      </c>
      <c r="D931" s="299">
        <v>35</v>
      </c>
      <c r="E931" s="300">
        <v>0</v>
      </c>
      <c r="F931" s="271">
        <f t="shared" si="57"/>
        <v>0</v>
      </c>
      <c r="G931" s="271">
        <f t="shared" si="58"/>
        <v>0</v>
      </c>
      <c r="H931" s="296" t="str">
        <f t="shared" si="59"/>
        <v>是</v>
      </c>
      <c r="I931" s="301" t="str">
        <f t="shared" si="60"/>
        <v>否</v>
      </c>
    </row>
    <row r="932" ht="36" customHeight="1" spans="1:9">
      <c r="A932" s="297">
        <v>2130507</v>
      </c>
      <c r="B932" s="298" t="s">
        <v>793</v>
      </c>
      <c r="C932" s="299">
        <v>9</v>
      </c>
      <c r="D932" s="299">
        <v>10</v>
      </c>
      <c r="E932" s="300">
        <v>670</v>
      </c>
      <c r="F932" s="271">
        <f t="shared" si="57"/>
        <v>74.4444444444444</v>
      </c>
      <c r="G932" s="271">
        <f t="shared" si="58"/>
        <v>67</v>
      </c>
      <c r="H932" s="296" t="str">
        <f t="shared" si="59"/>
        <v>是</v>
      </c>
      <c r="I932" s="301" t="str">
        <f t="shared" si="60"/>
        <v>否</v>
      </c>
    </row>
    <row r="933" ht="36" hidden="1" customHeight="1" spans="1:9">
      <c r="A933" s="297">
        <v>2130508</v>
      </c>
      <c r="B933" s="298" t="s">
        <v>794</v>
      </c>
      <c r="C933" s="299">
        <v>0</v>
      </c>
      <c r="D933" s="299">
        <v>0</v>
      </c>
      <c r="E933" s="299">
        <v>0</v>
      </c>
      <c r="F933" s="271" t="str">
        <f t="shared" si="57"/>
        <v/>
      </c>
      <c r="G933" s="271" t="str">
        <f t="shared" si="58"/>
        <v/>
      </c>
      <c r="H933" s="296" t="str">
        <f t="shared" si="59"/>
        <v>否</v>
      </c>
      <c r="I933" s="301" t="str">
        <f t="shared" si="60"/>
        <v>否</v>
      </c>
    </row>
    <row r="934" ht="36" hidden="1" customHeight="1" spans="1:9">
      <c r="A934" s="297">
        <v>2130550</v>
      </c>
      <c r="B934" s="302" t="s">
        <v>795</v>
      </c>
      <c r="C934" s="299">
        <v>0</v>
      </c>
      <c r="D934" s="299">
        <v>0</v>
      </c>
      <c r="E934" s="299">
        <v>0</v>
      </c>
      <c r="F934" s="271" t="str">
        <f t="shared" si="57"/>
        <v/>
      </c>
      <c r="G934" s="271" t="str">
        <f t="shared" si="58"/>
        <v/>
      </c>
      <c r="H934" s="296" t="str">
        <f t="shared" si="59"/>
        <v>否</v>
      </c>
      <c r="I934" s="301" t="str">
        <f t="shared" si="60"/>
        <v>否</v>
      </c>
    </row>
    <row r="935" ht="36" customHeight="1" spans="1:9">
      <c r="A935" s="297">
        <v>2130599</v>
      </c>
      <c r="B935" s="298" t="s">
        <v>796</v>
      </c>
      <c r="C935" s="299">
        <v>287</v>
      </c>
      <c r="D935" s="299">
        <v>400</v>
      </c>
      <c r="E935" s="300">
        <v>1413</v>
      </c>
      <c r="F935" s="271">
        <f t="shared" si="57"/>
        <v>4.92334494773519</v>
      </c>
      <c r="G935" s="271">
        <f t="shared" si="58"/>
        <v>3.5325</v>
      </c>
      <c r="H935" s="296" t="str">
        <f t="shared" si="59"/>
        <v>是</v>
      </c>
      <c r="I935" s="301" t="str">
        <f t="shared" si="60"/>
        <v>否</v>
      </c>
    </row>
    <row r="936" ht="36" hidden="1" customHeight="1" spans="1:9">
      <c r="A936" s="292">
        <v>21306</v>
      </c>
      <c r="B936" s="293" t="s">
        <v>797</v>
      </c>
      <c r="C936" s="306">
        <f>SUM(C937:C941)</f>
        <v>0</v>
      </c>
      <c r="D936" s="306">
        <f>SUM(D937:D941)</f>
        <v>0</v>
      </c>
      <c r="E936" s="306">
        <f>SUM(E937:E941)</f>
        <v>0</v>
      </c>
      <c r="F936" s="179" t="str">
        <f t="shared" si="57"/>
        <v/>
      </c>
      <c r="G936" s="179" t="str">
        <f t="shared" si="58"/>
        <v/>
      </c>
      <c r="H936" s="296" t="str">
        <f t="shared" si="59"/>
        <v>否</v>
      </c>
      <c r="I936" s="301" t="str">
        <f t="shared" si="60"/>
        <v>是</v>
      </c>
    </row>
    <row r="937" ht="36" hidden="1" customHeight="1" spans="1:9">
      <c r="A937" s="297">
        <v>2130601</v>
      </c>
      <c r="B937" s="298" t="s">
        <v>384</v>
      </c>
      <c r="C937" s="303"/>
      <c r="D937" s="303"/>
      <c r="E937" s="303"/>
      <c r="F937" s="305" t="str">
        <f t="shared" si="57"/>
        <v/>
      </c>
      <c r="G937" s="305" t="str">
        <f t="shared" si="58"/>
        <v/>
      </c>
      <c r="H937" s="296" t="str">
        <f t="shared" si="59"/>
        <v>否</v>
      </c>
      <c r="I937" s="301" t="str">
        <f t="shared" si="60"/>
        <v>否</v>
      </c>
    </row>
    <row r="938" ht="36" hidden="1" customHeight="1" spans="1:9">
      <c r="A938" s="297">
        <v>2130602</v>
      </c>
      <c r="B938" s="298" t="s">
        <v>798</v>
      </c>
      <c r="C938" s="299"/>
      <c r="D938" s="299"/>
      <c r="E938" s="299"/>
      <c r="F938" s="271" t="str">
        <f t="shared" si="57"/>
        <v/>
      </c>
      <c r="G938" s="271" t="str">
        <f t="shared" si="58"/>
        <v/>
      </c>
      <c r="H938" s="296" t="str">
        <f t="shared" si="59"/>
        <v>否</v>
      </c>
      <c r="I938" s="301" t="str">
        <f t="shared" si="60"/>
        <v>否</v>
      </c>
    </row>
    <row r="939" ht="36" hidden="1" customHeight="1" spans="1:9">
      <c r="A939" s="297">
        <v>2130603</v>
      </c>
      <c r="B939" s="298" t="s">
        <v>799</v>
      </c>
      <c r="C939" s="299"/>
      <c r="D939" s="299"/>
      <c r="E939" s="299"/>
      <c r="F939" s="271" t="str">
        <f t="shared" si="57"/>
        <v/>
      </c>
      <c r="G939" s="271" t="str">
        <f t="shared" si="58"/>
        <v/>
      </c>
      <c r="H939" s="296" t="str">
        <f t="shared" si="59"/>
        <v>否</v>
      </c>
      <c r="I939" s="301" t="str">
        <f t="shared" si="60"/>
        <v>否</v>
      </c>
    </row>
    <row r="940" ht="36" hidden="1" customHeight="1" spans="1:9">
      <c r="A940" s="297">
        <v>2130604</v>
      </c>
      <c r="B940" s="298" t="s">
        <v>800</v>
      </c>
      <c r="C940" s="299"/>
      <c r="D940" s="299"/>
      <c r="E940" s="299"/>
      <c r="F940" s="271" t="str">
        <f t="shared" si="57"/>
        <v/>
      </c>
      <c r="G940" s="271" t="str">
        <f t="shared" si="58"/>
        <v/>
      </c>
      <c r="H940" s="296" t="str">
        <f t="shared" si="59"/>
        <v>否</v>
      </c>
      <c r="I940" s="301" t="str">
        <f t="shared" si="60"/>
        <v>否</v>
      </c>
    </row>
    <row r="941" ht="36" hidden="1" customHeight="1" spans="1:9">
      <c r="A941" s="297">
        <v>2130699</v>
      </c>
      <c r="B941" s="298" t="s">
        <v>801</v>
      </c>
      <c r="C941" s="299"/>
      <c r="D941" s="299"/>
      <c r="E941" s="299"/>
      <c r="F941" s="271" t="str">
        <f t="shared" si="57"/>
        <v/>
      </c>
      <c r="G941" s="271" t="str">
        <f t="shared" si="58"/>
        <v/>
      </c>
      <c r="H941" s="296" t="str">
        <f t="shared" si="59"/>
        <v>否</v>
      </c>
      <c r="I941" s="301" t="str">
        <f t="shared" si="60"/>
        <v>否</v>
      </c>
    </row>
    <row r="942" ht="36" customHeight="1" spans="1:9">
      <c r="A942" s="292">
        <v>21307</v>
      </c>
      <c r="B942" s="293" t="s">
        <v>802</v>
      </c>
      <c r="C942" s="306">
        <f>SUM(C943:C948)</f>
        <v>117</v>
      </c>
      <c r="D942" s="306">
        <f>SUM(D943:D948)</f>
        <v>140</v>
      </c>
      <c r="E942" s="306">
        <f>SUM(E943:E948)</f>
        <v>60</v>
      </c>
      <c r="F942" s="179">
        <f t="shared" si="57"/>
        <v>0.512820512820513</v>
      </c>
      <c r="G942" s="179">
        <f t="shared" si="58"/>
        <v>0.428571428571429</v>
      </c>
      <c r="H942" s="296" t="str">
        <f t="shared" si="59"/>
        <v>是</v>
      </c>
      <c r="I942" s="301" t="str">
        <f t="shared" si="60"/>
        <v>是</v>
      </c>
    </row>
    <row r="943" ht="36" customHeight="1" spans="1:9">
      <c r="A943" s="297">
        <v>2130701</v>
      </c>
      <c r="B943" s="298" t="s">
        <v>803</v>
      </c>
      <c r="C943" s="303">
        <v>60</v>
      </c>
      <c r="D943" s="303">
        <v>70</v>
      </c>
      <c r="E943" s="304">
        <v>60</v>
      </c>
      <c r="F943" s="305">
        <f t="shared" si="57"/>
        <v>1</v>
      </c>
      <c r="G943" s="305">
        <f t="shared" si="58"/>
        <v>0.857142857142857</v>
      </c>
      <c r="H943" s="296" t="str">
        <f t="shared" si="59"/>
        <v>是</v>
      </c>
      <c r="I943" s="301" t="str">
        <f t="shared" si="60"/>
        <v>否</v>
      </c>
    </row>
    <row r="944" ht="36" hidden="1" customHeight="1" spans="1:9">
      <c r="A944" s="297">
        <v>2130704</v>
      </c>
      <c r="B944" s="298" t="s">
        <v>804</v>
      </c>
      <c r="C944" s="299"/>
      <c r="D944" s="299">
        <v>0</v>
      </c>
      <c r="E944" s="299"/>
      <c r="F944" s="271" t="str">
        <f t="shared" si="57"/>
        <v/>
      </c>
      <c r="G944" s="271" t="str">
        <f t="shared" si="58"/>
        <v/>
      </c>
      <c r="H944" s="296" t="str">
        <f t="shared" si="59"/>
        <v>否</v>
      </c>
      <c r="I944" s="301" t="str">
        <f t="shared" si="60"/>
        <v>否</v>
      </c>
    </row>
    <row r="945" customFormat="1" ht="36" hidden="1" customHeight="1" spans="1:9">
      <c r="A945" s="297">
        <v>2130705</v>
      </c>
      <c r="B945" s="298" t="s">
        <v>805</v>
      </c>
      <c r="C945" s="299"/>
      <c r="D945" s="299">
        <v>0</v>
      </c>
      <c r="E945" s="299"/>
      <c r="F945" s="271" t="str">
        <f t="shared" si="57"/>
        <v/>
      </c>
      <c r="G945" s="271" t="str">
        <f t="shared" si="58"/>
        <v/>
      </c>
      <c r="H945" s="296" t="str">
        <f t="shared" si="59"/>
        <v>否</v>
      </c>
      <c r="I945" s="301" t="str">
        <f t="shared" si="60"/>
        <v>否</v>
      </c>
    </row>
    <row r="946" customFormat="1" ht="36" hidden="1" customHeight="1" spans="1:9">
      <c r="A946" s="297">
        <v>2130706</v>
      </c>
      <c r="B946" s="298" t="s">
        <v>806</v>
      </c>
      <c r="C946" s="299"/>
      <c r="D946" s="299">
        <v>0</v>
      </c>
      <c r="E946" s="299"/>
      <c r="F946" s="271" t="str">
        <f t="shared" si="57"/>
        <v/>
      </c>
      <c r="G946" s="271" t="str">
        <f t="shared" si="58"/>
        <v/>
      </c>
      <c r="H946" s="296" t="str">
        <f t="shared" si="59"/>
        <v>否</v>
      </c>
      <c r="I946" s="301" t="str">
        <f t="shared" si="60"/>
        <v>否</v>
      </c>
    </row>
    <row r="947" customFormat="1" ht="36" hidden="1" customHeight="1" spans="1:9">
      <c r="A947" s="297">
        <v>2130707</v>
      </c>
      <c r="B947" s="298" t="s">
        <v>807</v>
      </c>
      <c r="C947" s="299"/>
      <c r="D947" s="299">
        <v>0</v>
      </c>
      <c r="E947" s="299"/>
      <c r="F947" s="271" t="str">
        <f t="shared" si="57"/>
        <v/>
      </c>
      <c r="G947" s="271" t="str">
        <f t="shared" si="58"/>
        <v/>
      </c>
      <c r="H947" s="296" t="str">
        <f t="shared" si="59"/>
        <v>否</v>
      </c>
      <c r="I947" s="301" t="str">
        <f t="shared" si="60"/>
        <v>否</v>
      </c>
    </row>
    <row r="948" customFormat="1" ht="36" customHeight="1" spans="1:9">
      <c r="A948" s="297">
        <v>2130799</v>
      </c>
      <c r="B948" s="298" t="s">
        <v>808</v>
      </c>
      <c r="C948" s="299">
        <v>57</v>
      </c>
      <c r="D948" s="299">
        <v>70</v>
      </c>
      <c r="E948" s="300"/>
      <c r="F948" s="271">
        <f t="shared" si="57"/>
        <v>0</v>
      </c>
      <c r="G948" s="271">
        <f t="shared" si="58"/>
        <v>0</v>
      </c>
      <c r="H948" s="296" t="str">
        <f t="shared" si="59"/>
        <v>是</v>
      </c>
      <c r="I948" s="301" t="str">
        <f t="shared" si="60"/>
        <v>否</v>
      </c>
    </row>
    <row r="949" ht="36" customHeight="1" spans="1:9">
      <c r="A949" s="292">
        <v>21308</v>
      </c>
      <c r="B949" s="293" t="s">
        <v>809</v>
      </c>
      <c r="C949" s="306">
        <f>SUM(C950:C955)</f>
        <v>188</v>
      </c>
      <c r="D949" s="306">
        <f>SUM(D950:D955)</f>
        <v>225</v>
      </c>
      <c r="E949" s="306">
        <f>SUM(E950:E955)</f>
        <v>51</v>
      </c>
      <c r="F949" s="179">
        <f t="shared" si="57"/>
        <v>0.271276595744681</v>
      </c>
      <c r="G949" s="179">
        <f t="shared" si="58"/>
        <v>0.226666666666667</v>
      </c>
      <c r="H949" s="296" t="str">
        <f t="shared" si="59"/>
        <v>是</v>
      </c>
      <c r="I949" s="301" t="str">
        <f t="shared" si="60"/>
        <v>是</v>
      </c>
    </row>
    <row r="950" ht="36" hidden="1" customHeight="1" spans="1:9">
      <c r="A950" s="297">
        <v>2130801</v>
      </c>
      <c r="B950" s="298" t="s">
        <v>810</v>
      </c>
      <c r="C950" s="303"/>
      <c r="D950" s="303"/>
      <c r="E950" s="303"/>
      <c r="F950" s="305" t="str">
        <f t="shared" si="57"/>
        <v/>
      </c>
      <c r="G950" s="305" t="str">
        <f t="shared" si="58"/>
        <v/>
      </c>
      <c r="H950" s="296" t="str">
        <f t="shared" si="59"/>
        <v>否</v>
      </c>
      <c r="I950" s="301" t="str">
        <f t="shared" si="60"/>
        <v>否</v>
      </c>
    </row>
    <row r="951" ht="36" hidden="1" customHeight="1" spans="1:9">
      <c r="A951" s="297">
        <v>2130802</v>
      </c>
      <c r="B951" s="298" t="s">
        <v>811</v>
      </c>
      <c r="C951" s="299"/>
      <c r="D951" s="299"/>
      <c r="E951" s="299"/>
      <c r="F951" s="271" t="str">
        <f t="shared" si="57"/>
        <v/>
      </c>
      <c r="G951" s="271" t="str">
        <f t="shared" si="58"/>
        <v/>
      </c>
      <c r="H951" s="296" t="str">
        <f t="shared" si="59"/>
        <v>否</v>
      </c>
      <c r="I951" s="301" t="str">
        <f t="shared" si="60"/>
        <v>否</v>
      </c>
    </row>
    <row r="952" ht="36" hidden="1" customHeight="1" spans="1:9">
      <c r="A952" s="297">
        <v>2130803</v>
      </c>
      <c r="B952" s="298" t="s">
        <v>812</v>
      </c>
      <c r="C952" s="299"/>
      <c r="D952" s="299"/>
      <c r="E952" s="299"/>
      <c r="F952" s="271" t="str">
        <f t="shared" si="57"/>
        <v/>
      </c>
      <c r="G952" s="271" t="str">
        <f t="shared" si="58"/>
        <v/>
      </c>
      <c r="H952" s="296" t="str">
        <f t="shared" si="59"/>
        <v>否</v>
      </c>
      <c r="I952" s="301" t="str">
        <f t="shared" si="60"/>
        <v>否</v>
      </c>
    </row>
    <row r="953" ht="36" customHeight="1" spans="1:9">
      <c r="A953" s="297">
        <v>2130804</v>
      </c>
      <c r="B953" s="298" t="s">
        <v>813</v>
      </c>
      <c r="C953" s="299">
        <v>188</v>
      </c>
      <c r="D953" s="299">
        <v>225</v>
      </c>
      <c r="E953" s="300">
        <v>51</v>
      </c>
      <c r="F953" s="271">
        <f t="shared" si="57"/>
        <v>0.271276595744681</v>
      </c>
      <c r="G953" s="271">
        <f t="shared" si="58"/>
        <v>0.226666666666667</v>
      </c>
      <c r="H953" s="296" t="str">
        <f t="shared" si="59"/>
        <v>是</v>
      </c>
      <c r="I953" s="301" t="str">
        <f t="shared" si="60"/>
        <v>否</v>
      </c>
    </row>
    <row r="954" ht="36" hidden="1" customHeight="1" spans="1:9">
      <c r="A954" s="297">
        <v>2130805</v>
      </c>
      <c r="B954" s="298" t="s">
        <v>814</v>
      </c>
      <c r="C954" s="299"/>
      <c r="D954" s="299"/>
      <c r="E954" s="299"/>
      <c r="F954" s="271" t="str">
        <f t="shared" si="57"/>
        <v/>
      </c>
      <c r="G954" s="271" t="str">
        <f t="shared" si="58"/>
        <v/>
      </c>
      <c r="H954" s="296" t="str">
        <f t="shared" si="59"/>
        <v>否</v>
      </c>
      <c r="I954" s="301" t="str">
        <f t="shared" si="60"/>
        <v>否</v>
      </c>
    </row>
    <row r="955" ht="36" hidden="1" customHeight="1" spans="1:9">
      <c r="A955" s="297">
        <v>2130899</v>
      </c>
      <c r="B955" s="298" t="s">
        <v>815</v>
      </c>
      <c r="C955" s="299"/>
      <c r="D955" s="299"/>
      <c r="E955" s="299"/>
      <c r="F955" s="271" t="str">
        <f t="shared" si="57"/>
        <v/>
      </c>
      <c r="G955" s="271" t="str">
        <f t="shared" si="58"/>
        <v/>
      </c>
      <c r="H955" s="296" t="str">
        <f t="shared" si="59"/>
        <v>否</v>
      </c>
      <c r="I955" s="301" t="str">
        <f t="shared" si="60"/>
        <v>否</v>
      </c>
    </row>
    <row r="956" ht="36" hidden="1" customHeight="1" spans="1:9">
      <c r="A956" s="292">
        <v>21309</v>
      </c>
      <c r="B956" s="293" t="s">
        <v>816</v>
      </c>
      <c r="C956" s="306">
        <f>SUM(C957:C959)</f>
        <v>0</v>
      </c>
      <c r="D956" s="306">
        <f>SUM(D957:D959)</f>
        <v>0</v>
      </c>
      <c r="E956" s="306">
        <f>SUM(E957:E959)</f>
        <v>0</v>
      </c>
      <c r="F956" s="179" t="str">
        <f t="shared" si="57"/>
        <v/>
      </c>
      <c r="G956" s="179" t="str">
        <f t="shared" si="58"/>
        <v/>
      </c>
      <c r="H956" s="296" t="str">
        <f t="shared" si="59"/>
        <v>否</v>
      </c>
      <c r="I956" s="301" t="str">
        <f t="shared" si="60"/>
        <v>是</v>
      </c>
    </row>
    <row r="957" ht="36" hidden="1" customHeight="1" spans="1:9">
      <c r="A957" s="297">
        <v>2130901</v>
      </c>
      <c r="B957" s="302" t="s">
        <v>817</v>
      </c>
      <c r="C957" s="303"/>
      <c r="D957" s="303"/>
      <c r="E957" s="303"/>
      <c r="F957" s="305" t="str">
        <f t="shared" si="57"/>
        <v/>
      </c>
      <c r="G957" s="305" t="str">
        <f t="shared" si="58"/>
        <v/>
      </c>
      <c r="H957" s="296" t="str">
        <f t="shared" si="59"/>
        <v>否</v>
      </c>
      <c r="I957" s="301" t="str">
        <f t="shared" si="60"/>
        <v>否</v>
      </c>
    </row>
    <row r="958" ht="36" hidden="1" customHeight="1" spans="1:9">
      <c r="A958" s="297">
        <v>2130902</v>
      </c>
      <c r="B958" s="302" t="s">
        <v>818</v>
      </c>
      <c r="C958" s="309"/>
      <c r="D958" s="309"/>
      <c r="E958" s="309"/>
      <c r="F958" s="271" t="str">
        <f t="shared" si="57"/>
        <v/>
      </c>
      <c r="G958" s="271" t="str">
        <f t="shared" si="58"/>
        <v/>
      </c>
      <c r="H958" s="296" t="str">
        <f t="shared" si="59"/>
        <v>否</v>
      </c>
      <c r="I958" s="301" t="str">
        <f t="shared" si="60"/>
        <v>否</v>
      </c>
    </row>
    <row r="959" ht="36" hidden="1" customHeight="1" spans="1:9">
      <c r="A959" s="297">
        <v>2130999</v>
      </c>
      <c r="B959" s="302" t="s">
        <v>819</v>
      </c>
      <c r="C959" s="309"/>
      <c r="D959" s="309"/>
      <c r="E959" s="309"/>
      <c r="F959" s="271" t="str">
        <f t="shared" si="57"/>
        <v/>
      </c>
      <c r="G959" s="271" t="str">
        <f t="shared" si="58"/>
        <v/>
      </c>
      <c r="H959" s="296" t="str">
        <f t="shared" si="59"/>
        <v>否</v>
      </c>
      <c r="I959" s="301" t="str">
        <f t="shared" si="60"/>
        <v>否</v>
      </c>
    </row>
    <row r="960" ht="36" customHeight="1" spans="1:9">
      <c r="A960" s="292">
        <v>21399</v>
      </c>
      <c r="B960" s="307" t="s">
        <v>820</v>
      </c>
      <c r="C960" s="308">
        <f>SUM(C961:C962)</f>
        <v>3</v>
      </c>
      <c r="D960" s="308">
        <f>SUM(D961:D962)</f>
        <v>0</v>
      </c>
      <c r="E960" s="308">
        <f>SUM(E961:E962)</f>
        <v>3</v>
      </c>
      <c r="F960" s="179">
        <f t="shared" si="57"/>
        <v>1</v>
      </c>
      <c r="G960" s="179" t="str">
        <f t="shared" si="58"/>
        <v/>
      </c>
      <c r="H960" s="296" t="str">
        <f t="shared" si="59"/>
        <v>是</v>
      </c>
      <c r="I960" s="301" t="str">
        <f t="shared" si="60"/>
        <v>是</v>
      </c>
    </row>
    <row r="961" ht="36" hidden="1" customHeight="1" spans="1:9">
      <c r="A961" s="297">
        <v>2139901</v>
      </c>
      <c r="B961" s="298" t="s">
        <v>821</v>
      </c>
      <c r="C961" s="303"/>
      <c r="D961" s="303"/>
      <c r="E961" s="303"/>
      <c r="F961" s="305" t="str">
        <f t="shared" si="57"/>
        <v/>
      </c>
      <c r="G961" s="305" t="str">
        <f t="shared" si="58"/>
        <v/>
      </c>
      <c r="H961" s="296" t="str">
        <f t="shared" si="59"/>
        <v>否</v>
      </c>
      <c r="I961" s="301" t="str">
        <f t="shared" si="60"/>
        <v>否</v>
      </c>
    </row>
    <row r="962" ht="36" customHeight="1" spans="1:9">
      <c r="A962" s="297">
        <v>2139999</v>
      </c>
      <c r="B962" s="298" t="s">
        <v>822</v>
      </c>
      <c r="C962" s="299">
        <v>3</v>
      </c>
      <c r="D962" s="299"/>
      <c r="E962" s="300">
        <v>3</v>
      </c>
      <c r="F962" s="271">
        <f t="shared" si="57"/>
        <v>1</v>
      </c>
      <c r="G962" s="271" t="str">
        <f t="shared" si="58"/>
        <v/>
      </c>
      <c r="H962" s="296" t="str">
        <f t="shared" si="59"/>
        <v>是</v>
      </c>
      <c r="I962" s="301" t="str">
        <f t="shared" si="60"/>
        <v>否</v>
      </c>
    </row>
    <row r="963" ht="36" customHeight="1" spans="1:10">
      <c r="A963" s="292">
        <v>214</v>
      </c>
      <c r="B963" s="293" t="s">
        <v>69</v>
      </c>
      <c r="C963" s="306">
        <f>SUM(C964,C987,C997,C1007,C1012,C1019,C1024)</f>
        <v>52786</v>
      </c>
      <c r="D963" s="306">
        <f>SUM(D964,D987,D997,D1007,D1012,D1019,D1024)</f>
        <v>11271</v>
      </c>
      <c r="E963" s="306">
        <f>SUM(E964,E987,E997,E1007,E1012,E1019,E1024)</f>
        <v>23496</v>
      </c>
      <c r="F963" s="179">
        <f t="shared" si="57"/>
        <v>0.44511802371841</v>
      </c>
      <c r="G963" s="179">
        <f t="shared" si="58"/>
        <v>2.08464200159702</v>
      </c>
      <c r="H963" s="296" t="str">
        <f t="shared" si="59"/>
        <v>是</v>
      </c>
      <c r="I963" s="301" t="str">
        <f t="shared" si="60"/>
        <v>是</v>
      </c>
      <c r="J963" s="286">
        <v>1</v>
      </c>
    </row>
    <row r="964" ht="36" customHeight="1" spans="1:9">
      <c r="A964" s="292">
        <v>21401</v>
      </c>
      <c r="B964" s="293" t="s">
        <v>823</v>
      </c>
      <c r="C964" s="294">
        <f>SUM(C965:C986)</f>
        <v>8786</v>
      </c>
      <c r="D964" s="294">
        <f>SUM(D965:D986)</f>
        <v>10851</v>
      </c>
      <c r="E964" s="294">
        <f>SUM(E965:E986)</f>
        <v>5711</v>
      </c>
      <c r="F964" s="295">
        <f t="shared" si="57"/>
        <v>0.650011381743683</v>
      </c>
      <c r="G964" s="295">
        <f t="shared" si="58"/>
        <v>0.526310939083955</v>
      </c>
      <c r="H964" s="296" t="str">
        <f t="shared" si="59"/>
        <v>是</v>
      </c>
      <c r="I964" s="301" t="str">
        <f t="shared" si="60"/>
        <v>是</v>
      </c>
    </row>
    <row r="965" ht="36" customHeight="1" spans="1:9">
      <c r="A965" s="297">
        <v>2140101</v>
      </c>
      <c r="B965" s="298" t="s">
        <v>95</v>
      </c>
      <c r="C965" s="303">
        <v>709</v>
      </c>
      <c r="D965" s="303">
        <v>851</v>
      </c>
      <c r="E965" s="304">
        <v>910</v>
      </c>
      <c r="F965" s="305">
        <f t="shared" ref="F965:F1028" si="61">IF(C965&lt;&gt;0,E965/C965,"")</f>
        <v>1.28349788434415</v>
      </c>
      <c r="G965" s="305">
        <f t="shared" ref="G965:G1028" si="62">IF(D965&lt;&gt;0,E965/D965,"")</f>
        <v>1.06933019976498</v>
      </c>
      <c r="H965" s="296" t="str">
        <f t="shared" ref="H965:H1028" si="63">IF(B965&lt;&gt;"",IF(SUM(C965:E965,J965)&lt;&gt;0,"是","否"),"是")</f>
        <v>是</v>
      </c>
      <c r="I965" s="301" t="str">
        <f t="shared" ref="I965:I1028" si="64">IF(LEN(A965)&lt;=5,"是","否")</f>
        <v>否</v>
      </c>
    </row>
    <row r="966" ht="36" customHeight="1" spans="1:9">
      <c r="A966" s="297">
        <v>2140102</v>
      </c>
      <c r="B966" s="298" t="s">
        <v>96</v>
      </c>
      <c r="C966" s="299">
        <v>25</v>
      </c>
      <c r="D966" s="299">
        <v>30</v>
      </c>
      <c r="E966" s="300">
        <v>15</v>
      </c>
      <c r="F966" s="271">
        <f t="shared" si="61"/>
        <v>0.6</v>
      </c>
      <c r="G966" s="271">
        <f t="shared" si="62"/>
        <v>0.5</v>
      </c>
      <c r="H966" s="296" t="str">
        <f t="shared" si="63"/>
        <v>是</v>
      </c>
      <c r="I966" s="301" t="str">
        <f t="shared" si="64"/>
        <v>否</v>
      </c>
    </row>
    <row r="967" ht="36" hidden="1" customHeight="1" spans="1:9">
      <c r="A967" s="297">
        <v>2140103</v>
      </c>
      <c r="B967" s="298" t="s">
        <v>97</v>
      </c>
      <c r="C967" s="299">
        <v>0</v>
      </c>
      <c r="D967" s="299">
        <v>0</v>
      </c>
      <c r="E967" s="299">
        <v>0</v>
      </c>
      <c r="F967" s="271" t="str">
        <f t="shared" si="61"/>
        <v/>
      </c>
      <c r="G967" s="271" t="str">
        <f t="shared" si="62"/>
        <v/>
      </c>
      <c r="H967" s="296" t="str">
        <f t="shared" si="63"/>
        <v>否</v>
      </c>
      <c r="I967" s="301" t="str">
        <f t="shared" si="64"/>
        <v>否</v>
      </c>
    </row>
    <row r="968" ht="36" customHeight="1" spans="1:9">
      <c r="A968" s="297">
        <v>2140104</v>
      </c>
      <c r="B968" s="298" t="s">
        <v>824</v>
      </c>
      <c r="C968" s="299">
        <v>2015</v>
      </c>
      <c r="D968" s="299">
        <v>2400</v>
      </c>
      <c r="E968" s="300">
        <v>315</v>
      </c>
      <c r="F968" s="271">
        <f t="shared" si="61"/>
        <v>0.156327543424318</v>
      </c>
      <c r="G968" s="271">
        <f t="shared" si="62"/>
        <v>0.13125</v>
      </c>
      <c r="H968" s="296" t="str">
        <f t="shared" si="63"/>
        <v>是</v>
      </c>
      <c r="I968" s="301" t="str">
        <f t="shared" si="64"/>
        <v>否</v>
      </c>
    </row>
    <row r="969" ht="36" hidden="1" customHeight="1" spans="1:9">
      <c r="A969" s="297">
        <v>2140106</v>
      </c>
      <c r="B969" s="298" t="s">
        <v>825</v>
      </c>
      <c r="C969" s="299">
        <v>0</v>
      </c>
      <c r="D969" s="299">
        <v>0</v>
      </c>
      <c r="E969" s="299">
        <v>0</v>
      </c>
      <c r="F969" s="271" t="str">
        <f t="shared" si="61"/>
        <v/>
      </c>
      <c r="G969" s="271" t="str">
        <f t="shared" si="62"/>
        <v/>
      </c>
      <c r="H969" s="296" t="str">
        <f t="shared" si="63"/>
        <v>否</v>
      </c>
      <c r="I969" s="301" t="str">
        <f t="shared" si="64"/>
        <v>否</v>
      </c>
    </row>
    <row r="970" ht="36" hidden="1" customHeight="1" spans="1:9">
      <c r="A970" s="297">
        <v>2140109</v>
      </c>
      <c r="B970" s="298" t="s">
        <v>826</v>
      </c>
      <c r="C970" s="299">
        <v>0</v>
      </c>
      <c r="D970" s="299">
        <v>0</v>
      </c>
      <c r="E970" s="299">
        <v>0</v>
      </c>
      <c r="F970" s="271" t="str">
        <f t="shared" si="61"/>
        <v/>
      </c>
      <c r="G970" s="271" t="str">
        <f t="shared" si="62"/>
        <v/>
      </c>
      <c r="H970" s="296" t="str">
        <f t="shared" si="63"/>
        <v>否</v>
      </c>
      <c r="I970" s="301" t="str">
        <f t="shared" si="64"/>
        <v>否</v>
      </c>
    </row>
    <row r="971" customFormat="1" ht="36" hidden="1" customHeight="1" spans="1:9">
      <c r="A971" s="297">
        <v>2140110</v>
      </c>
      <c r="B971" s="298" t="s">
        <v>827</v>
      </c>
      <c r="C971" s="299">
        <v>0</v>
      </c>
      <c r="D971" s="299">
        <v>0</v>
      </c>
      <c r="E971" s="299">
        <v>0</v>
      </c>
      <c r="F971" s="271" t="str">
        <f t="shared" si="61"/>
        <v/>
      </c>
      <c r="G971" s="271" t="str">
        <f t="shared" si="62"/>
        <v/>
      </c>
      <c r="H971" s="296" t="str">
        <f t="shared" si="63"/>
        <v>否</v>
      </c>
      <c r="I971" s="301" t="str">
        <f t="shared" si="64"/>
        <v>否</v>
      </c>
    </row>
    <row r="972" ht="36" hidden="1" customHeight="1" spans="1:9">
      <c r="A972" s="297">
        <v>2140111</v>
      </c>
      <c r="B972" s="298" t="s">
        <v>828</v>
      </c>
      <c r="C972" s="299">
        <v>0</v>
      </c>
      <c r="D972" s="299">
        <v>0</v>
      </c>
      <c r="E972" s="299">
        <v>0</v>
      </c>
      <c r="F972" s="271" t="str">
        <f t="shared" si="61"/>
        <v/>
      </c>
      <c r="G972" s="271" t="str">
        <f t="shared" si="62"/>
        <v/>
      </c>
      <c r="H972" s="296" t="str">
        <f t="shared" si="63"/>
        <v>否</v>
      </c>
      <c r="I972" s="301" t="str">
        <f t="shared" si="64"/>
        <v>否</v>
      </c>
    </row>
    <row r="973" customFormat="1" ht="36" customHeight="1" spans="1:9">
      <c r="A973" s="297">
        <v>2140112</v>
      </c>
      <c r="B973" s="298" t="s">
        <v>829</v>
      </c>
      <c r="C973" s="299">
        <v>0</v>
      </c>
      <c r="D973" s="299">
        <v>0</v>
      </c>
      <c r="E973" s="300">
        <v>3355</v>
      </c>
      <c r="F973" s="271" t="str">
        <f t="shared" si="61"/>
        <v/>
      </c>
      <c r="G973" s="271" t="str">
        <f t="shared" si="62"/>
        <v/>
      </c>
      <c r="H973" s="296" t="str">
        <f t="shared" si="63"/>
        <v>是</v>
      </c>
      <c r="I973" s="301" t="str">
        <f t="shared" si="64"/>
        <v>否</v>
      </c>
    </row>
    <row r="974" customFormat="1" ht="36" hidden="1" customHeight="1" spans="1:9">
      <c r="A974" s="297">
        <v>2140114</v>
      </c>
      <c r="B974" s="298" t="s">
        <v>830</v>
      </c>
      <c r="C974" s="299">
        <v>0</v>
      </c>
      <c r="D974" s="299">
        <v>0</v>
      </c>
      <c r="E974" s="299">
        <v>0</v>
      </c>
      <c r="F974" s="271" t="str">
        <f t="shared" si="61"/>
        <v/>
      </c>
      <c r="G974" s="271" t="str">
        <f t="shared" si="62"/>
        <v/>
      </c>
      <c r="H974" s="296" t="str">
        <f t="shared" si="63"/>
        <v>否</v>
      </c>
      <c r="I974" s="301" t="str">
        <f t="shared" si="64"/>
        <v>否</v>
      </c>
    </row>
    <row r="975" ht="36" customHeight="1" spans="1:9">
      <c r="A975" s="297">
        <v>2140122</v>
      </c>
      <c r="B975" s="298" t="s">
        <v>831</v>
      </c>
      <c r="C975" s="299">
        <v>60</v>
      </c>
      <c r="D975" s="299">
        <v>70</v>
      </c>
      <c r="E975" s="300">
        <v>0</v>
      </c>
      <c r="F975" s="271">
        <f t="shared" si="61"/>
        <v>0</v>
      </c>
      <c r="G975" s="271">
        <f t="shared" si="62"/>
        <v>0</v>
      </c>
      <c r="H975" s="296" t="str">
        <f t="shared" si="63"/>
        <v>是</v>
      </c>
      <c r="I975" s="301" t="str">
        <f t="shared" si="64"/>
        <v>否</v>
      </c>
    </row>
    <row r="976" customFormat="1" ht="36" customHeight="1" spans="1:9">
      <c r="A976" s="297">
        <v>2140123</v>
      </c>
      <c r="B976" s="298" t="s">
        <v>832</v>
      </c>
      <c r="C976" s="299">
        <v>0</v>
      </c>
      <c r="D976" s="299">
        <v>0</v>
      </c>
      <c r="E976" s="300">
        <v>20</v>
      </c>
      <c r="F976" s="271" t="str">
        <f t="shared" si="61"/>
        <v/>
      </c>
      <c r="G976" s="271" t="str">
        <f t="shared" si="62"/>
        <v/>
      </c>
      <c r="H976" s="296" t="str">
        <f t="shared" si="63"/>
        <v>是</v>
      </c>
      <c r="I976" s="301" t="str">
        <f t="shared" si="64"/>
        <v>否</v>
      </c>
    </row>
    <row r="977" ht="36" hidden="1" customHeight="1" spans="1:9">
      <c r="A977" s="297">
        <v>2140127</v>
      </c>
      <c r="B977" s="298" t="s">
        <v>833</v>
      </c>
      <c r="C977" s="299">
        <v>0</v>
      </c>
      <c r="D977" s="299">
        <v>0</v>
      </c>
      <c r="E977" s="299">
        <v>0</v>
      </c>
      <c r="F977" s="271" t="str">
        <f t="shared" si="61"/>
        <v/>
      </c>
      <c r="G977" s="271" t="str">
        <f t="shared" si="62"/>
        <v/>
      </c>
      <c r="H977" s="296" t="str">
        <f t="shared" si="63"/>
        <v>否</v>
      </c>
      <c r="I977" s="301" t="str">
        <f t="shared" si="64"/>
        <v>否</v>
      </c>
    </row>
    <row r="978" customFormat="1" ht="36" hidden="1" customHeight="1" spans="1:9">
      <c r="A978" s="297">
        <v>2140128</v>
      </c>
      <c r="B978" s="302" t="s">
        <v>834</v>
      </c>
      <c r="C978" s="299">
        <v>0</v>
      </c>
      <c r="D978" s="299">
        <v>0</v>
      </c>
      <c r="E978" s="299">
        <v>0</v>
      </c>
      <c r="F978" s="271" t="str">
        <f t="shared" si="61"/>
        <v/>
      </c>
      <c r="G978" s="271" t="str">
        <f t="shared" si="62"/>
        <v/>
      </c>
      <c r="H978" s="296" t="str">
        <f t="shared" si="63"/>
        <v>否</v>
      </c>
      <c r="I978" s="301" t="str">
        <f t="shared" si="64"/>
        <v>否</v>
      </c>
    </row>
    <row r="979" ht="36" hidden="1" customHeight="1" spans="1:9">
      <c r="A979" s="297">
        <v>2140129</v>
      </c>
      <c r="B979" s="302" t="s">
        <v>835</v>
      </c>
      <c r="C979" s="299">
        <v>0</v>
      </c>
      <c r="D979" s="299"/>
      <c r="E979" s="299">
        <v>0</v>
      </c>
      <c r="F979" s="271" t="str">
        <f t="shared" si="61"/>
        <v/>
      </c>
      <c r="G979" s="271" t="str">
        <f t="shared" si="62"/>
        <v/>
      </c>
      <c r="H979" s="296" t="str">
        <f t="shared" si="63"/>
        <v>否</v>
      </c>
      <c r="I979" s="301" t="str">
        <f t="shared" si="64"/>
        <v>否</v>
      </c>
    </row>
    <row r="980" ht="36" hidden="1" customHeight="1" spans="1:9">
      <c r="A980" s="297">
        <v>2140130</v>
      </c>
      <c r="B980" s="298" t="s">
        <v>836</v>
      </c>
      <c r="C980" s="299">
        <v>0</v>
      </c>
      <c r="D980" s="299"/>
      <c r="E980" s="299">
        <v>0</v>
      </c>
      <c r="F980" s="271" t="str">
        <f t="shared" si="61"/>
        <v/>
      </c>
      <c r="G980" s="271" t="str">
        <f t="shared" si="62"/>
        <v/>
      </c>
      <c r="H980" s="296" t="str">
        <f t="shared" si="63"/>
        <v>否</v>
      </c>
      <c r="I980" s="301" t="str">
        <f t="shared" si="64"/>
        <v>否</v>
      </c>
    </row>
    <row r="981" ht="36" hidden="1" customHeight="1" spans="1:9">
      <c r="A981" s="297">
        <v>2140131</v>
      </c>
      <c r="B981" s="302" t="s">
        <v>837</v>
      </c>
      <c r="C981" s="299">
        <v>0</v>
      </c>
      <c r="D981" s="299"/>
      <c r="E981" s="299">
        <v>0</v>
      </c>
      <c r="F981" s="271" t="str">
        <f t="shared" si="61"/>
        <v/>
      </c>
      <c r="G981" s="271" t="str">
        <f t="shared" si="62"/>
        <v/>
      </c>
      <c r="H981" s="296" t="str">
        <f t="shared" si="63"/>
        <v>否</v>
      </c>
      <c r="I981" s="301" t="str">
        <f t="shared" si="64"/>
        <v>否</v>
      </c>
    </row>
    <row r="982" ht="36" hidden="1" customHeight="1" spans="1:9">
      <c r="A982" s="297">
        <v>2140133</v>
      </c>
      <c r="B982" s="298" t="s">
        <v>838</v>
      </c>
      <c r="C982" s="299">
        <v>0</v>
      </c>
      <c r="D982" s="299"/>
      <c r="E982" s="299">
        <v>0</v>
      </c>
      <c r="F982" s="271" t="str">
        <f t="shared" si="61"/>
        <v/>
      </c>
      <c r="G982" s="271" t="str">
        <f t="shared" si="62"/>
        <v/>
      </c>
      <c r="H982" s="296" t="str">
        <f t="shared" si="63"/>
        <v>否</v>
      </c>
      <c r="I982" s="301" t="str">
        <f t="shared" si="64"/>
        <v>否</v>
      </c>
    </row>
    <row r="983" ht="36" hidden="1" customHeight="1" spans="1:9">
      <c r="A983" s="297">
        <v>2140136</v>
      </c>
      <c r="B983" s="302" t="s">
        <v>839</v>
      </c>
      <c r="C983" s="299">
        <v>0</v>
      </c>
      <c r="D983" s="299"/>
      <c r="E983" s="299">
        <v>0</v>
      </c>
      <c r="F983" s="271" t="str">
        <f t="shared" si="61"/>
        <v/>
      </c>
      <c r="G983" s="271" t="str">
        <f t="shared" si="62"/>
        <v/>
      </c>
      <c r="H983" s="296" t="str">
        <f t="shared" si="63"/>
        <v>否</v>
      </c>
      <c r="I983" s="301" t="str">
        <f t="shared" si="64"/>
        <v>否</v>
      </c>
    </row>
    <row r="984" ht="36" customHeight="1" spans="1:9">
      <c r="A984" s="297">
        <v>2140138</v>
      </c>
      <c r="B984" s="298" t="s">
        <v>840</v>
      </c>
      <c r="C984" s="299">
        <v>5977</v>
      </c>
      <c r="D984" s="299">
        <v>7500</v>
      </c>
      <c r="E984" s="300">
        <v>1096</v>
      </c>
      <c r="F984" s="271">
        <f t="shared" si="61"/>
        <v>0.183369583403045</v>
      </c>
      <c r="G984" s="271">
        <f t="shared" si="62"/>
        <v>0.146133333333333</v>
      </c>
      <c r="H984" s="296" t="str">
        <f t="shared" si="63"/>
        <v>是</v>
      </c>
      <c r="I984" s="301" t="str">
        <f t="shared" si="64"/>
        <v>否</v>
      </c>
    </row>
    <row r="985" ht="36" hidden="1" customHeight="1" spans="1:9">
      <c r="A985" s="297">
        <v>2140139</v>
      </c>
      <c r="B985" s="298" t="s">
        <v>841</v>
      </c>
      <c r="C985" s="299">
        <v>0</v>
      </c>
      <c r="D985" s="299"/>
      <c r="E985" s="299">
        <v>0</v>
      </c>
      <c r="F985" s="271" t="str">
        <f t="shared" si="61"/>
        <v/>
      </c>
      <c r="G985" s="271" t="str">
        <f t="shared" si="62"/>
        <v/>
      </c>
      <c r="H985" s="296" t="str">
        <f t="shared" si="63"/>
        <v>否</v>
      </c>
      <c r="I985" s="301" t="str">
        <f t="shared" si="64"/>
        <v>否</v>
      </c>
    </row>
    <row r="986" customFormat="1" ht="36" hidden="1" customHeight="1" spans="1:9">
      <c r="A986" s="297">
        <v>2140199</v>
      </c>
      <c r="B986" s="298" t="s">
        <v>842</v>
      </c>
      <c r="C986" s="299">
        <v>0</v>
      </c>
      <c r="D986" s="299"/>
      <c r="E986" s="299">
        <v>0</v>
      </c>
      <c r="F986" s="271" t="str">
        <f t="shared" si="61"/>
        <v/>
      </c>
      <c r="G986" s="271" t="str">
        <f t="shared" si="62"/>
        <v/>
      </c>
      <c r="H986" s="296" t="str">
        <f t="shared" si="63"/>
        <v>否</v>
      </c>
      <c r="I986" s="301" t="str">
        <f t="shared" si="64"/>
        <v>否</v>
      </c>
    </row>
    <row r="987" ht="36" hidden="1" customHeight="1" spans="1:9">
      <c r="A987" s="292">
        <v>21402</v>
      </c>
      <c r="B987" s="293" t="s">
        <v>843</v>
      </c>
      <c r="C987" s="306">
        <f>SUM(C988:C996)</f>
        <v>0</v>
      </c>
      <c r="D987" s="306">
        <f>SUM(D988:D996)</f>
        <v>0</v>
      </c>
      <c r="E987" s="306">
        <f>SUM(E988:E996)</f>
        <v>0</v>
      </c>
      <c r="F987" s="179" t="str">
        <f t="shared" si="61"/>
        <v/>
      </c>
      <c r="G987" s="179" t="str">
        <f t="shared" si="62"/>
        <v/>
      </c>
      <c r="H987" s="296" t="str">
        <f t="shared" si="63"/>
        <v>否</v>
      </c>
      <c r="I987" s="301" t="str">
        <f t="shared" si="64"/>
        <v>是</v>
      </c>
    </row>
    <row r="988" ht="36" hidden="1" customHeight="1" spans="1:9">
      <c r="A988" s="297">
        <v>2140201</v>
      </c>
      <c r="B988" s="298" t="s">
        <v>95</v>
      </c>
      <c r="C988" s="303"/>
      <c r="D988" s="303"/>
      <c r="E988" s="303"/>
      <c r="F988" s="305" t="str">
        <f t="shared" si="61"/>
        <v/>
      </c>
      <c r="G988" s="305" t="str">
        <f t="shared" si="62"/>
        <v/>
      </c>
      <c r="H988" s="296" t="str">
        <f t="shared" si="63"/>
        <v>否</v>
      </c>
      <c r="I988" s="301" t="str">
        <f t="shared" si="64"/>
        <v>否</v>
      </c>
    </row>
    <row r="989" ht="36" hidden="1" customHeight="1" spans="1:9">
      <c r="A989" s="297">
        <v>2140202</v>
      </c>
      <c r="B989" s="298" t="s">
        <v>96</v>
      </c>
      <c r="C989" s="299"/>
      <c r="D989" s="299"/>
      <c r="E989" s="299"/>
      <c r="F989" s="271" t="str">
        <f t="shared" si="61"/>
        <v/>
      </c>
      <c r="G989" s="271" t="str">
        <f t="shared" si="62"/>
        <v/>
      </c>
      <c r="H989" s="296" t="str">
        <f t="shared" si="63"/>
        <v>否</v>
      </c>
      <c r="I989" s="301" t="str">
        <f t="shared" si="64"/>
        <v>否</v>
      </c>
    </row>
    <row r="990" customFormat="1" ht="36" hidden="1" customHeight="1" spans="1:9">
      <c r="A990" s="297">
        <v>2140203</v>
      </c>
      <c r="B990" s="298" t="s">
        <v>97</v>
      </c>
      <c r="C990" s="299"/>
      <c r="D990" s="299"/>
      <c r="E990" s="299"/>
      <c r="F990" s="271" t="str">
        <f t="shared" si="61"/>
        <v/>
      </c>
      <c r="G990" s="271" t="str">
        <f t="shared" si="62"/>
        <v/>
      </c>
      <c r="H990" s="296" t="str">
        <f t="shared" si="63"/>
        <v>否</v>
      </c>
      <c r="I990" s="301" t="str">
        <f t="shared" si="64"/>
        <v>否</v>
      </c>
    </row>
    <row r="991" customFormat="1" ht="36" hidden="1" customHeight="1" spans="1:9">
      <c r="A991" s="297">
        <v>2140204</v>
      </c>
      <c r="B991" s="302" t="s">
        <v>844</v>
      </c>
      <c r="C991" s="299"/>
      <c r="D991" s="299"/>
      <c r="E991" s="299"/>
      <c r="F991" s="271" t="str">
        <f t="shared" si="61"/>
        <v/>
      </c>
      <c r="G991" s="271" t="str">
        <f t="shared" si="62"/>
        <v/>
      </c>
      <c r="H991" s="296" t="str">
        <f t="shared" si="63"/>
        <v>否</v>
      </c>
      <c r="I991" s="301" t="str">
        <f t="shared" si="64"/>
        <v>否</v>
      </c>
    </row>
    <row r="992" ht="36" hidden="1" customHeight="1" spans="1:9">
      <c r="A992" s="297">
        <v>2140205</v>
      </c>
      <c r="B992" s="298" t="s">
        <v>845</v>
      </c>
      <c r="C992" s="299"/>
      <c r="D992" s="299"/>
      <c r="E992" s="299"/>
      <c r="F992" s="271" t="str">
        <f t="shared" si="61"/>
        <v/>
      </c>
      <c r="G992" s="271" t="str">
        <f t="shared" si="62"/>
        <v/>
      </c>
      <c r="H992" s="296" t="str">
        <f t="shared" si="63"/>
        <v>否</v>
      </c>
      <c r="I992" s="301" t="str">
        <f t="shared" si="64"/>
        <v>否</v>
      </c>
    </row>
    <row r="993" ht="36" hidden="1" customHeight="1" spans="1:9">
      <c r="A993" s="297">
        <v>2140206</v>
      </c>
      <c r="B993" s="298" t="s">
        <v>846</v>
      </c>
      <c r="C993" s="299"/>
      <c r="D993" s="299"/>
      <c r="E993" s="299"/>
      <c r="F993" s="271" t="str">
        <f t="shared" si="61"/>
        <v/>
      </c>
      <c r="G993" s="271" t="str">
        <f t="shared" si="62"/>
        <v/>
      </c>
      <c r="H993" s="296" t="str">
        <f t="shared" si="63"/>
        <v>否</v>
      </c>
      <c r="I993" s="301" t="str">
        <f t="shared" si="64"/>
        <v>否</v>
      </c>
    </row>
    <row r="994" ht="36" hidden="1" customHeight="1" spans="1:9">
      <c r="A994" s="297">
        <v>2140207</v>
      </c>
      <c r="B994" s="298" t="s">
        <v>847</v>
      </c>
      <c r="C994" s="299"/>
      <c r="D994" s="299"/>
      <c r="E994" s="299"/>
      <c r="F994" s="271" t="str">
        <f t="shared" si="61"/>
        <v/>
      </c>
      <c r="G994" s="271" t="str">
        <f t="shared" si="62"/>
        <v/>
      </c>
      <c r="H994" s="296" t="str">
        <f t="shared" si="63"/>
        <v>否</v>
      </c>
      <c r="I994" s="301" t="str">
        <f t="shared" si="64"/>
        <v>否</v>
      </c>
    </row>
    <row r="995" ht="36" hidden="1" customHeight="1" spans="1:9">
      <c r="A995" s="297">
        <v>2140208</v>
      </c>
      <c r="B995" s="302" t="s">
        <v>848</v>
      </c>
      <c r="C995" s="299"/>
      <c r="D995" s="299"/>
      <c r="E995" s="299"/>
      <c r="F995" s="271" t="str">
        <f t="shared" si="61"/>
        <v/>
      </c>
      <c r="G995" s="271" t="str">
        <f t="shared" si="62"/>
        <v/>
      </c>
      <c r="H995" s="296" t="str">
        <f t="shared" si="63"/>
        <v>否</v>
      </c>
      <c r="I995" s="301" t="str">
        <f t="shared" si="64"/>
        <v>否</v>
      </c>
    </row>
    <row r="996" customFormat="1" ht="36" hidden="1" customHeight="1" spans="1:9">
      <c r="A996" s="297">
        <v>2140299</v>
      </c>
      <c r="B996" s="302" t="s">
        <v>849</v>
      </c>
      <c r="C996" s="299"/>
      <c r="D996" s="299"/>
      <c r="E996" s="299"/>
      <c r="F996" s="271" t="str">
        <f t="shared" si="61"/>
        <v/>
      </c>
      <c r="G996" s="271" t="str">
        <f t="shared" si="62"/>
        <v/>
      </c>
      <c r="H996" s="296" t="str">
        <f t="shared" si="63"/>
        <v>否</v>
      </c>
      <c r="I996" s="301" t="str">
        <f t="shared" si="64"/>
        <v>否</v>
      </c>
    </row>
    <row r="997" ht="36" customHeight="1" spans="1:9">
      <c r="A997" s="292">
        <v>21403</v>
      </c>
      <c r="B997" s="293" t="s">
        <v>850</v>
      </c>
      <c r="C997" s="306">
        <f>SUM(C998:C1006)</f>
        <v>100</v>
      </c>
      <c r="D997" s="306">
        <f>SUM(D998:D1006)</f>
        <v>100</v>
      </c>
      <c r="E997" s="306">
        <f>SUM(E998:E1006)</f>
        <v>50</v>
      </c>
      <c r="F997" s="179">
        <f t="shared" si="61"/>
        <v>0.5</v>
      </c>
      <c r="G997" s="179">
        <f t="shared" si="62"/>
        <v>0.5</v>
      </c>
      <c r="H997" s="296" t="str">
        <f t="shared" si="63"/>
        <v>是</v>
      </c>
      <c r="I997" s="301" t="str">
        <f t="shared" si="64"/>
        <v>是</v>
      </c>
    </row>
    <row r="998" customFormat="1" ht="36" hidden="1" customHeight="1" spans="1:9">
      <c r="A998" s="297">
        <v>2140301</v>
      </c>
      <c r="B998" s="298" t="s">
        <v>95</v>
      </c>
      <c r="C998" s="303"/>
      <c r="D998" s="303"/>
      <c r="E998" s="303"/>
      <c r="F998" s="305" t="str">
        <f t="shared" si="61"/>
        <v/>
      </c>
      <c r="G998" s="305" t="str">
        <f t="shared" si="62"/>
        <v/>
      </c>
      <c r="H998" s="296" t="str">
        <f t="shared" si="63"/>
        <v>否</v>
      </c>
      <c r="I998" s="301" t="str">
        <f t="shared" si="64"/>
        <v>否</v>
      </c>
    </row>
    <row r="999" customFormat="1" ht="36" hidden="1" customHeight="1" spans="1:9">
      <c r="A999" s="297">
        <v>2140302</v>
      </c>
      <c r="B999" s="298" t="s">
        <v>96</v>
      </c>
      <c r="C999" s="299"/>
      <c r="D999" s="299"/>
      <c r="E999" s="299"/>
      <c r="F999" s="271" t="str">
        <f t="shared" si="61"/>
        <v/>
      </c>
      <c r="G999" s="271" t="str">
        <f t="shared" si="62"/>
        <v/>
      </c>
      <c r="H999" s="296" t="str">
        <f t="shared" si="63"/>
        <v>否</v>
      </c>
      <c r="I999" s="301" t="str">
        <f t="shared" si="64"/>
        <v>否</v>
      </c>
    </row>
    <row r="1000" ht="36" hidden="1" customHeight="1" spans="1:9">
      <c r="A1000" s="297">
        <v>2140303</v>
      </c>
      <c r="B1000" s="298" t="s">
        <v>97</v>
      </c>
      <c r="C1000" s="299"/>
      <c r="D1000" s="299"/>
      <c r="E1000" s="299"/>
      <c r="F1000" s="271" t="str">
        <f t="shared" si="61"/>
        <v/>
      </c>
      <c r="G1000" s="271" t="str">
        <f t="shared" si="62"/>
        <v/>
      </c>
      <c r="H1000" s="296" t="str">
        <f t="shared" si="63"/>
        <v>否</v>
      </c>
      <c r="I1000" s="301" t="str">
        <f t="shared" si="64"/>
        <v>否</v>
      </c>
    </row>
    <row r="1001" customFormat="1" ht="36" customHeight="1" spans="1:9">
      <c r="A1001" s="297">
        <v>2140304</v>
      </c>
      <c r="B1001" s="302" t="s">
        <v>851</v>
      </c>
      <c r="C1001" s="299">
        <v>10</v>
      </c>
      <c r="D1001" s="299">
        <v>10</v>
      </c>
      <c r="E1001" s="300"/>
      <c r="F1001" s="271">
        <f t="shared" si="61"/>
        <v>0</v>
      </c>
      <c r="G1001" s="271">
        <f t="shared" si="62"/>
        <v>0</v>
      </c>
      <c r="H1001" s="296" t="str">
        <f t="shared" si="63"/>
        <v>是</v>
      </c>
      <c r="I1001" s="301" t="str">
        <f t="shared" si="64"/>
        <v>否</v>
      </c>
    </row>
    <row r="1002" ht="36" hidden="1" customHeight="1" spans="1:9">
      <c r="A1002" s="297">
        <v>2140305</v>
      </c>
      <c r="B1002" s="298" t="s">
        <v>852</v>
      </c>
      <c r="C1002" s="299"/>
      <c r="D1002" s="299"/>
      <c r="E1002" s="299"/>
      <c r="F1002" s="271" t="str">
        <f t="shared" si="61"/>
        <v/>
      </c>
      <c r="G1002" s="271" t="str">
        <f t="shared" si="62"/>
        <v/>
      </c>
      <c r="H1002" s="296" t="str">
        <f t="shared" si="63"/>
        <v>否</v>
      </c>
      <c r="I1002" s="301" t="str">
        <f t="shared" si="64"/>
        <v>否</v>
      </c>
    </row>
    <row r="1003" ht="36" hidden="1" customHeight="1" spans="1:9">
      <c r="A1003" s="297">
        <v>2140306</v>
      </c>
      <c r="B1003" s="302" t="s">
        <v>853</v>
      </c>
      <c r="C1003" s="299"/>
      <c r="D1003" s="299"/>
      <c r="E1003" s="299"/>
      <c r="F1003" s="271" t="str">
        <f t="shared" si="61"/>
        <v/>
      </c>
      <c r="G1003" s="271" t="str">
        <f t="shared" si="62"/>
        <v/>
      </c>
      <c r="H1003" s="296" t="str">
        <f t="shared" si="63"/>
        <v>否</v>
      </c>
      <c r="I1003" s="301" t="str">
        <f t="shared" si="64"/>
        <v>否</v>
      </c>
    </row>
    <row r="1004" ht="36" hidden="1" customHeight="1" spans="1:9">
      <c r="A1004" s="297">
        <v>2140307</v>
      </c>
      <c r="B1004" s="302" t="s">
        <v>854</v>
      </c>
      <c r="C1004" s="299"/>
      <c r="D1004" s="299"/>
      <c r="E1004" s="299"/>
      <c r="F1004" s="271" t="str">
        <f t="shared" si="61"/>
        <v/>
      </c>
      <c r="G1004" s="271" t="str">
        <f t="shared" si="62"/>
        <v/>
      </c>
      <c r="H1004" s="296" t="str">
        <f t="shared" si="63"/>
        <v>否</v>
      </c>
      <c r="I1004" s="301" t="str">
        <f t="shared" si="64"/>
        <v>否</v>
      </c>
    </row>
    <row r="1005" ht="36" hidden="1" customHeight="1" spans="1:9">
      <c r="A1005" s="297">
        <v>2140308</v>
      </c>
      <c r="B1005" s="298" t="s">
        <v>855</v>
      </c>
      <c r="C1005" s="299"/>
      <c r="D1005" s="299"/>
      <c r="E1005" s="299"/>
      <c r="F1005" s="271" t="str">
        <f t="shared" si="61"/>
        <v/>
      </c>
      <c r="G1005" s="271" t="str">
        <f t="shared" si="62"/>
        <v/>
      </c>
      <c r="H1005" s="296" t="str">
        <f t="shared" si="63"/>
        <v>否</v>
      </c>
      <c r="I1005" s="301" t="str">
        <f t="shared" si="64"/>
        <v>否</v>
      </c>
    </row>
    <row r="1006" ht="36" customHeight="1" spans="1:9">
      <c r="A1006" s="297">
        <v>2140399</v>
      </c>
      <c r="B1006" s="302" t="s">
        <v>856</v>
      </c>
      <c r="C1006" s="299">
        <v>90</v>
      </c>
      <c r="D1006" s="299">
        <v>90</v>
      </c>
      <c r="E1006" s="300">
        <v>50</v>
      </c>
      <c r="F1006" s="271">
        <f t="shared" si="61"/>
        <v>0.555555555555556</v>
      </c>
      <c r="G1006" s="271">
        <f t="shared" si="62"/>
        <v>0.555555555555556</v>
      </c>
      <c r="H1006" s="296" t="str">
        <f t="shared" si="63"/>
        <v>是</v>
      </c>
      <c r="I1006" s="301" t="str">
        <f t="shared" si="64"/>
        <v>否</v>
      </c>
    </row>
    <row r="1007" ht="36" customHeight="1" spans="1:9">
      <c r="A1007" s="292">
        <v>21404</v>
      </c>
      <c r="B1007" s="293" t="s">
        <v>857</v>
      </c>
      <c r="C1007" s="306">
        <f>SUM(C1008:C1011)</f>
        <v>0</v>
      </c>
      <c r="D1007" s="306">
        <f>SUM(D1008:D1011)</f>
        <v>0</v>
      </c>
      <c r="E1007" s="306">
        <f>SUM(E1008:E1011)</f>
        <v>44</v>
      </c>
      <c r="F1007" s="179" t="str">
        <f t="shared" si="61"/>
        <v/>
      </c>
      <c r="G1007" s="179" t="str">
        <f t="shared" si="62"/>
        <v/>
      </c>
      <c r="H1007" s="296" t="str">
        <f t="shared" si="63"/>
        <v>是</v>
      </c>
      <c r="I1007" s="301" t="str">
        <f t="shared" si="64"/>
        <v>是</v>
      </c>
    </row>
    <row r="1008" ht="36" hidden="1" customHeight="1" spans="1:9">
      <c r="A1008" s="297">
        <v>2140401</v>
      </c>
      <c r="B1008" s="298" t="s">
        <v>858</v>
      </c>
      <c r="C1008" s="303"/>
      <c r="D1008" s="303"/>
      <c r="E1008" s="303"/>
      <c r="F1008" s="305" t="str">
        <f t="shared" si="61"/>
        <v/>
      </c>
      <c r="G1008" s="305" t="str">
        <f t="shared" si="62"/>
        <v/>
      </c>
      <c r="H1008" s="296" t="str">
        <f t="shared" si="63"/>
        <v>否</v>
      </c>
      <c r="I1008" s="301" t="str">
        <f t="shared" si="64"/>
        <v>否</v>
      </c>
    </row>
    <row r="1009" ht="36" hidden="1" customHeight="1" spans="1:9">
      <c r="A1009" s="297">
        <v>2140402</v>
      </c>
      <c r="B1009" s="298" t="s">
        <v>859</v>
      </c>
      <c r="C1009" s="299"/>
      <c r="D1009" s="299"/>
      <c r="E1009" s="299"/>
      <c r="F1009" s="271" t="str">
        <f t="shared" si="61"/>
        <v/>
      </c>
      <c r="G1009" s="271" t="str">
        <f t="shared" si="62"/>
        <v/>
      </c>
      <c r="H1009" s="296" t="str">
        <f t="shared" si="63"/>
        <v>否</v>
      </c>
      <c r="I1009" s="301" t="str">
        <f t="shared" si="64"/>
        <v>否</v>
      </c>
    </row>
    <row r="1010" customFormat="1" ht="36" hidden="1" customHeight="1" spans="1:9">
      <c r="A1010" s="297">
        <v>2140403</v>
      </c>
      <c r="B1010" s="298" t="s">
        <v>860</v>
      </c>
      <c r="C1010" s="299"/>
      <c r="D1010" s="299"/>
      <c r="E1010" s="299"/>
      <c r="F1010" s="271" t="str">
        <f t="shared" si="61"/>
        <v/>
      </c>
      <c r="G1010" s="271" t="str">
        <f t="shared" si="62"/>
        <v/>
      </c>
      <c r="H1010" s="296" t="str">
        <f t="shared" si="63"/>
        <v>否</v>
      </c>
      <c r="I1010" s="301" t="str">
        <f t="shared" si="64"/>
        <v>否</v>
      </c>
    </row>
    <row r="1011" customFormat="1" ht="36" customHeight="1" spans="1:9">
      <c r="A1011" s="297">
        <v>2140499</v>
      </c>
      <c r="B1011" s="298" t="s">
        <v>861</v>
      </c>
      <c r="C1011" s="299"/>
      <c r="D1011" s="299"/>
      <c r="E1011" s="300">
        <v>44</v>
      </c>
      <c r="F1011" s="271" t="str">
        <f t="shared" si="61"/>
        <v/>
      </c>
      <c r="G1011" s="271" t="str">
        <f t="shared" si="62"/>
        <v/>
      </c>
      <c r="H1011" s="296" t="str">
        <f t="shared" si="63"/>
        <v>是</v>
      </c>
      <c r="I1011" s="301" t="str">
        <f t="shared" si="64"/>
        <v>否</v>
      </c>
    </row>
    <row r="1012" ht="36" hidden="1" customHeight="1" spans="1:9">
      <c r="A1012" s="292">
        <v>21405</v>
      </c>
      <c r="B1012" s="293" t="s">
        <v>862</v>
      </c>
      <c r="C1012" s="306">
        <f>SUM(C1013:C1018)</f>
        <v>0</v>
      </c>
      <c r="D1012" s="306">
        <f>SUM(D1013:D1018)</f>
        <v>0</v>
      </c>
      <c r="E1012" s="306">
        <f>SUM(E1013:E1018)</f>
        <v>0</v>
      </c>
      <c r="F1012" s="179" t="str">
        <f t="shared" si="61"/>
        <v/>
      </c>
      <c r="G1012" s="179" t="str">
        <f t="shared" si="62"/>
        <v/>
      </c>
      <c r="H1012" s="296" t="str">
        <f t="shared" si="63"/>
        <v>否</v>
      </c>
      <c r="I1012" s="301" t="str">
        <f t="shared" si="64"/>
        <v>是</v>
      </c>
    </row>
    <row r="1013" ht="36" hidden="1" customHeight="1" spans="1:9">
      <c r="A1013" s="297">
        <v>2140501</v>
      </c>
      <c r="B1013" s="298" t="s">
        <v>95</v>
      </c>
      <c r="C1013" s="303"/>
      <c r="D1013" s="303"/>
      <c r="E1013" s="303"/>
      <c r="F1013" s="305" t="str">
        <f t="shared" si="61"/>
        <v/>
      </c>
      <c r="G1013" s="305" t="str">
        <f t="shared" si="62"/>
        <v/>
      </c>
      <c r="H1013" s="296" t="str">
        <f t="shared" si="63"/>
        <v>否</v>
      </c>
      <c r="I1013" s="301" t="str">
        <f t="shared" si="64"/>
        <v>否</v>
      </c>
    </row>
    <row r="1014" ht="36" hidden="1" customHeight="1" spans="1:9">
      <c r="A1014" s="297">
        <v>2140502</v>
      </c>
      <c r="B1014" s="298" t="s">
        <v>96</v>
      </c>
      <c r="C1014" s="299"/>
      <c r="D1014" s="299"/>
      <c r="E1014" s="299"/>
      <c r="F1014" s="271" t="str">
        <f t="shared" si="61"/>
        <v/>
      </c>
      <c r="G1014" s="271" t="str">
        <f t="shared" si="62"/>
        <v/>
      </c>
      <c r="H1014" s="296" t="str">
        <f t="shared" si="63"/>
        <v>否</v>
      </c>
      <c r="I1014" s="301" t="str">
        <f t="shared" si="64"/>
        <v>否</v>
      </c>
    </row>
    <row r="1015" ht="36" hidden="1" customHeight="1" spans="1:9">
      <c r="A1015" s="297">
        <v>2140503</v>
      </c>
      <c r="B1015" s="302" t="s">
        <v>97</v>
      </c>
      <c r="C1015" s="299"/>
      <c r="D1015" s="299"/>
      <c r="E1015" s="299"/>
      <c r="F1015" s="271" t="str">
        <f t="shared" si="61"/>
        <v/>
      </c>
      <c r="G1015" s="271" t="str">
        <f t="shared" si="62"/>
        <v/>
      </c>
      <c r="H1015" s="296" t="str">
        <f t="shared" si="63"/>
        <v>否</v>
      </c>
      <c r="I1015" s="301" t="str">
        <f t="shared" si="64"/>
        <v>否</v>
      </c>
    </row>
    <row r="1016" ht="36" hidden="1" customHeight="1" spans="1:9">
      <c r="A1016" s="297">
        <v>2140504</v>
      </c>
      <c r="B1016" s="302" t="s">
        <v>848</v>
      </c>
      <c r="C1016" s="299"/>
      <c r="D1016" s="299"/>
      <c r="E1016" s="299"/>
      <c r="F1016" s="271" t="str">
        <f t="shared" si="61"/>
        <v/>
      </c>
      <c r="G1016" s="271" t="str">
        <f t="shared" si="62"/>
        <v/>
      </c>
      <c r="H1016" s="296" t="str">
        <f t="shared" si="63"/>
        <v>否</v>
      </c>
      <c r="I1016" s="301" t="str">
        <f t="shared" si="64"/>
        <v>否</v>
      </c>
    </row>
    <row r="1017" ht="36" hidden="1" customHeight="1" spans="1:9">
      <c r="A1017" s="297">
        <v>2140505</v>
      </c>
      <c r="B1017" s="298" t="s">
        <v>863</v>
      </c>
      <c r="C1017" s="299"/>
      <c r="D1017" s="299"/>
      <c r="E1017" s="299"/>
      <c r="F1017" s="271" t="str">
        <f t="shared" si="61"/>
        <v/>
      </c>
      <c r="G1017" s="271" t="str">
        <f t="shared" si="62"/>
        <v/>
      </c>
      <c r="H1017" s="296" t="str">
        <f t="shared" si="63"/>
        <v>否</v>
      </c>
      <c r="I1017" s="301" t="str">
        <f t="shared" si="64"/>
        <v>否</v>
      </c>
    </row>
    <row r="1018" ht="36" hidden="1" customHeight="1" spans="1:9">
      <c r="A1018" s="297">
        <v>2140599</v>
      </c>
      <c r="B1018" s="298" t="s">
        <v>864</v>
      </c>
      <c r="C1018" s="299"/>
      <c r="D1018" s="299"/>
      <c r="E1018" s="299"/>
      <c r="F1018" s="271" t="str">
        <f t="shared" si="61"/>
        <v/>
      </c>
      <c r="G1018" s="271" t="str">
        <f t="shared" si="62"/>
        <v/>
      </c>
      <c r="H1018" s="296" t="str">
        <f t="shared" si="63"/>
        <v>否</v>
      </c>
      <c r="I1018" s="301" t="str">
        <f t="shared" si="64"/>
        <v>否</v>
      </c>
    </row>
    <row r="1019" ht="36" customHeight="1" spans="1:9">
      <c r="A1019" s="292">
        <v>21406</v>
      </c>
      <c r="B1019" s="293" t="s">
        <v>865</v>
      </c>
      <c r="C1019" s="306">
        <f>SUM(C1020:C1023)</f>
        <v>40000</v>
      </c>
      <c r="D1019" s="306">
        <f>SUM(D1020:D1023)</f>
        <v>0</v>
      </c>
      <c r="E1019" s="306">
        <f>SUM(E1020:E1023)</f>
        <v>16191</v>
      </c>
      <c r="F1019" s="179">
        <f t="shared" si="61"/>
        <v>0.404775</v>
      </c>
      <c r="G1019" s="179" t="str">
        <f t="shared" si="62"/>
        <v/>
      </c>
      <c r="H1019" s="296" t="str">
        <f t="shared" si="63"/>
        <v>是</v>
      </c>
      <c r="I1019" s="301" t="str">
        <f t="shared" si="64"/>
        <v>是</v>
      </c>
    </row>
    <row r="1020" ht="36" customHeight="1" spans="1:9">
      <c r="A1020" s="297">
        <v>2140601</v>
      </c>
      <c r="B1020" s="298" t="s">
        <v>866</v>
      </c>
      <c r="C1020" s="303">
        <v>40000</v>
      </c>
      <c r="D1020" s="303"/>
      <c r="E1020" s="304">
        <v>16191</v>
      </c>
      <c r="F1020" s="305">
        <f t="shared" si="61"/>
        <v>0.404775</v>
      </c>
      <c r="G1020" s="305" t="str">
        <f t="shared" si="62"/>
        <v/>
      </c>
      <c r="H1020" s="296" t="str">
        <f t="shared" si="63"/>
        <v>是</v>
      </c>
      <c r="I1020" s="301" t="str">
        <f t="shared" si="64"/>
        <v>否</v>
      </c>
    </row>
    <row r="1021" ht="36" hidden="1" customHeight="1" spans="1:9">
      <c r="A1021" s="297">
        <v>2140602</v>
      </c>
      <c r="B1021" s="298" t="s">
        <v>867</v>
      </c>
      <c r="C1021" s="299"/>
      <c r="D1021" s="299"/>
      <c r="E1021" s="299"/>
      <c r="F1021" s="271" t="str">
        <f t="shared" si="61"/>
        <v/>
      </c>
      <c r="G1021" s="271" t="str">
        <f t="shared" si="62"/>
        <v/>
      </c>
      <c r="H1021" s="296" t="str">
        <f t="shared" si="63"/>
        <v>否</v>
      </c>
      <c r="I1021" s="301" t="str">
        <f t="shared" si="64"/>
        <v>否</v>
      </c>
    </row>
    <row r="1022" ht="36" hidden="1" customHeight="1" spans="1:9">
      <c r="A1022" s="297">
        <v>2140603</v>
      </c>
      <c r="B1022" s="298" t="s">
        <v>868</v>
      </c>
      <c r="C1022" s="299"/>
      <c r="D1022" s="299"/>
      <c r="E1022" s="299"/>
      <c r="F1022" s="271" t="str">
        <f t="shared" si="61"/>
        <v/>
      </c>
      <c r="G1022" s="271" t="str">
        <f t="shared" si="62"/>
        <v/>
      </c>
      <c r="H1022" s="296" t="str">
        <f t="shared" si="63"/>
        <v>否</v>
      </c>
      <c r="I1022" s="301" t="str">
        <f t="shared" si="64"/>
        <v>否</v>
      </c>
    </row>
    <row r="1023" ht="36" hidden="1" customHeight="1" spans="1:9">
      <c r="A1023" s="297">
        <v>2140699</v>
      </c>
      <c r="B1023" s="298" t="s">
        <v>869</v>
      </c>
      <c r="C1023" s="299"/>
      <c r="D1023" s="299"/>
      <c r="E1023" s="299"/>
      <c r="F1023" s="271" t="str">
        <f t="shared" si="61"/>
        <v/>
      </c>
      <c r="G1023" s="271" t="str">
        <f t="shared" si="62"/>
        <v/>
      </c>
      <c r="H1023" s="296" t="str">
        <f t="shared" si="63"/>
        <v>否</v>
      </c>
      <c r="I1023" s="301" t="str">
        <f t="shared" si="64"/>
        <v>否</v>
      </c>
    </row>
    <row r="1024" ht="36" customHeight="1" spans="1:9">
      <c r="A1024" s="292">
        <v>21499</v>
      </c>
      <c r="B1024" s="293" t="s">
        <v>870</v>
      </c>
      <c r="C1024" s="306">
        <f>SUM(C1025:C1026)</f>
        <v>3900</v>
      </c>
      <c r="D1024" s="306">
        <f>SUM(D1025:D1026)</f>
        <v>320</v>
      </c>
      <c r="E1024" s="306">
        <f>SUM(E1025:E1026)</f>
        <v>1500</v>
      </c>
      <c r="F1024" s="179">
        <f t="shared" si="61"/>
        <v>0.384615384615385</v>
      </c>
      <c r="G1024" s="179">
        <f t="shared" si="62"/>
        <v>4.6875</v>
      </c>
      <c r="H1024" s="296" t="str">
        <f t="shared" si="63"/>
        <v>是</v>
      </c>
      <c r="I1024" s="301" t="str">
        <f t="shared" si="64"/>
        <v>是</v>
      </c>
    </row>
    <row r="1025" ht="36" customHeight="1" spans="1:9">
      <c r="A1025" s="297">
        <v>2149901</v>
      </c>
      <c r="B1025" s="298" t="s">
        <v>871</v>
      </c>
      <c r="C1025" s="303">
        <v>300</v>
      </c>
      <c r="D1025" s="303">
        <v>320</v>
      </c>
      <c r="E1025" s="304"/>
      <c r="F1025" s="305">
        <f t="shared" si="61"/>
        <v>0</v>
      </c>
      <c r="G1025" s="305">
        <f t="shared" si="62"/>
        <v>0</v>
      </c>
      <c r="H1025" s="296" t="str">
        <f t="shared" si="63"/>
        <v>是</v>
      </c>
      <c r="I1025" s="301" t="str">
        <f t="shared" si="64"/>
        <v>否</v>
      </c>
    </row>
    <row r="1026" ht="36" customHeight="1" spans="1:9">
      <c r="A1026" s="297">
        <v>2149999</v>
      </c>
      <c r="B1026" s="298" t="s">
        <v>872</v>
      </c>
      <c r="C1026" s="299">
        <v>3600</v>
      </c>
      <c r="D1026" s="299"/>
      <c r="E1026" s="300">
        <v>1500</v>
      </c>
      <c r="F1026" s="271">
        <f t="shared" si="61"/>
        <v>0.416666666666667</v>
      </c>
      <c r="G1026" s="271" t="str">
        <f t="shared" si="62"/>
        <v/>
      </c>
      <c r="H1026" s="296" t="str">
        <f t="shared" si="63"/>
        <v>是</v>
      </c>
      <c r="I1026" s="301" t="str">
        <f t="shared" si="64"/>
        <v>否</v>
      </c>
    </row>
    <row r="1027" ht="36" customHeight="1" spans="1:10">
      <c r="A1027" s="292">
        <v>215</v>
      </c>
      <c r="B1027" s="293" t="s">
        <v>70</v>
      </c>
      <c r="C1027" s="306">
        <f>SUM(C1028,C1038,C1054,C1059,C1073,C1081,C1087,C1094)</f>
        <v>6242</v>
      </c>
      <c r="D1027" s="306">
        <f>SUM(D1028,D1038,D1054,D1059,D1073,D1081,D1087,D1094)</f>
        <v>7406</v>
      </c>
      <c r="E1027" s="306">
        <f>SUM(E1028,E1038,E1054,E1059,E1073,E1081,E1087,E1094)</f>
        <v>5302</v>
      </c>
      <c r="F1027" s="179">
        <f t="shared" si="61"/>
        <v>0.849407241268824</v>
      </c>
      <c r="G1027" s="179">
        <f t="shared" si="62"/>
        <v>0.715906022144207</v>
      </c>
      <c r="H1027" s="296" t="str">
        <f t="shared" si="63"/>
        <v>是</v>
      </c>
      <c r="I1027" s="301" t="str">
        <f t="shared" si="64"/>
        <v>是</v>
      </c>
      <c r="J1027" s="286">
        <v>1</v>
      </c>
    </row>
    <row r="1028" ht="36" hidden="1" customHeight="1" spans="1:9">
      <c r="A1028" s="292">
        <v>21501</v>
      </c>
      <c r="B1028" s="293" t="s">
        <v>873</v>
      </c>
      <c r="C1028" s="294">
        <f>SUM(C1029:C1037)</f>
        <v>0</v>
      </c>
      <c r="D1028" s="294">
        <f>SUM(D1029:D1037)</f>
        <v>0</v>
      </c>
      <c r="E1028" s="294">
        <f>SUM(E1029:E1037)</f>
        <v>0</v>
      </c>
      <c r="F1028" s="295" t="str">
        <f t="shared" si="61"/>
        <v/>
      </c>
      <c r="G1028" s="295" t="str">
        <f t="shared" si="62"/>
        <v/>
      </c>
      <c r="H1028" s="296" t="str">
        <f t="shared" si="63"/>
        <v>否</v>
      </c>
      <c r="I1028" s="301" t="str">
        <f t="shared" si="64"/>
        <v>是</v>
      </c>
    </row>
    <row r="1029" customFormat="1" ht="36" hidden="1" customHeight="1" spans="1:9">
      <c r="A1029" s="297">
        <v>2150101</v>
      </c>
      <c r="B1029" s="298" t="s">
        <v>95</v>
      </c>
      <c r="C1029" s="303"/>
      <c r="D1029" s="303"/>
      <c r="E1029" s="303"/>
      <c r="F1029" s="305" t="str">
        <f t="shared" ref="F1029:F1092" si="65">IF(C1029&lt;&gt;0,E1029/C1029,"")</f>
        <v/>
      </c>
      <c r="G1029" s="305" t="str">
        <f t="shared" ref="G1029:G1092" si="66">IF(D1029&lt;&gt;0,E1029/D1029,"")</f>
        <v/>
      </c>
      <c r="H1029" s="296" t="str">
        <f t="shared" ref="H1029:H1092" si="67">IF(B1029&lt;&gt;"",IF(SUM(C1029:E1029,J1029)&lt;&gt;0,"是","否"),"是")</f>
        <v>否</v>
      </c>
      <c r="I1029" s="301" t="str">
        <f t="shared" ref="I1029:I1092" si="68">IF(LEN(A1029)&lt;=5,"是","否")</f>
        <v>否</v>
      </c>
    </row>
    <row r="1030" ht="36" hidden="1" customHeight="1" spans="1:9">
      <c r="A1030" s="297">
        <v>2150102</v>
      </c>
      <c r="B1030" s="298" t="s">
        <v>96</v>
      </c>
      <c r="C1030" s="299"/>
      <c r="D1030" s="299"/>
      <c r="E1030" s="299"/>
      <c r="F1030" s="271" t="str">
        <f t="shared" si="65"/>
        <v/>
      </c>
      <c r="G1030" s="271" t="str">
        <f t="shared" si="66"/>
        <v/>
      </c>
      <c r="H1030" s="296" t="str">
        <f t="shared" si="67"/>
        <v>否</v>
      </c>
      <c r="I1030" s="301" t="str">
        <f t="shared" si="68"/>
        <v>否</v>
      </c>
    </row>
    <row r="1031" ht="36" hidden="1" customHeight="1" spans="1:9">
      <c r="A1031" s="297">
        <v>2150103</v>
      </c>
      <c r="B1031" s="298" t="s">
        <v>97</v>
      </c>
      <c r="C1031" s="299"/>
      <c r="D1031" s="299"/>
      <c r="E1031" s="299"/>
      <c r="F1031" s="271" t="str">
        <f t="shared" si="65"/>
        <v/>
      </c>
      <c r="G1031" s="271" t="str">
        <f t="shared" si="66"/>
        <v/>
      </c>
      <c r="H1031" s="296" t="str">
        <f t="shared" si="67"/>
        <v>否</v>
      </c>
      <c r="I1031" s="301" t="str">
        <f t="shared" si="68"/>
        <v>否</v>
      </c>
    </row>
    <row r="1032" customFormat="1" ht="36" hidden="1" customHeight="1" spans="1:9">
      <c r="A1032" s="297">
        <v>2150104</v>
      </c>
      <c r="B1032" s="298" t="s">
        <v>874</v>
      </c>
      <c r="C1032" s="299"/>
      <c r="D1032" s="299"/>
      <c r="E1032" s="299"/>
      <c r="F1032" s="271" t="str">
        <f t="shared" si="65"/>
        <v/>
      </c>
      <c r="G1032" s="271" t="str">
        <f t="shared" si="66"/>
        <v/>
      </c>
      <c r="H1032" s="296" t="str">
        <f t="shared" si="67"/>
        <v>否</v>
      </c>
      <c r="I1032" s="301" t="str">
        <f t="shared" si="68"/>
        <v>否</v>
      </c>
    </row>
    <row r="1033" ht="36" hidden="1" customHeight="1" spans="1:9">
      <c r="A1033" s="297">
        <v>2150105</v>
      </c>
      <c r="B1033" s="298" t="s">
        <v>875</v>
      </c>
      <c r="C1033" s="299"/>
      <c r="D1033" s="299"/>
      <c r="E1033" s="299"/>
      <c r="F1033" s="271" t="str">
        <f t="shared" si="65"/>
        <v/>
      </c>
      <c r="G1033" s="271" t="str">
        <f t="shared" si="66"/>
        <v/>
      </c>
      <c r="H1033" s="296" t="str">
        <f t="shared" si="67"/>
        <v>否</v>
      </c>
      <c r="I1033" s="301" t="str">
        <f t="shared" si="68"/>
        <v>否</v>
      </c>
    </row>
    <row r="1034" ht="36" hidden="1" customHeight="1" spans="1:9">
      <c r="A1034" s="297">
        <v>2150106</v>
      </c>
      <c r="B1034" s="302" t="s">
        <v>876</v>
      </c>
      <c r="C1034" s="299"/>
      <c r="D1034" s="299"/>
      <c r="E1034" s="299"/>
      <c r="F1034" s="271" t="str">
        <f t="shared" si="65"/>
        <v/>
      </c>
      <c r="G1034" s="271" t="str">
        <f t="shared" si="66"/>
        <v/>
      </c>
      <c r="H1034" s="296" t="str">
        <f t="shared" si="67"/>
        <v>否</v>
      </c>
      <c r="I1034" s="301" t="str">
        <f t="shared" si="68"/>
        <v>否</v>
      </c>
    </row>
    <row r="1035" ht="36" hidden="1" customHeight="1" spans="1:9">
      <c r="A1035" s="297">
        <v>2150107</v>
      </c>
      <c r="B1035" s="298" t="s">
        <v>877</v>
      </c>
      <c r="C1035" s="299"/>
      <c r="D1035" s="299"/>
      <c r="E1035" s="299"/>
      <c r="F1035" s="271" t="str">
        <f t="shared" si="65"/>
        <v/>
      </c>
      <c r="G1035" s="271" t="str">
        <f t="shared" si="66"/>
        <v/>
      </c>
      <c r="H1035" s="296" t="str">
        <f t="shared" si="67"/>
        <v>否</v>
      </c>
      <c r="I1035" s="301" t="str">
        <f t="shared" si="68"/>
        <v>否</v>
      </c>
    </row>
    <row r="1036" ht="36" hidden="1" customHeight="1" spans="1:9">
      <c r="A1036" s="297">
        <v>2150108</v>
      </c>
      <c r="B1036" s="298" t="s">
        <v>878</v>
      </c>
      <c r="C1036" s="299"/>
      <c r="D1036" s="299"/>
      <c r="E1036" s="299"/>
      <c r="F1036" s="271" t="str">
        <f t="shared" si="65"/>
        <v/>
      </c>
      <c r="G1036" s="271" t="str">
        <f t="shared" si="66"/>
        <v/>
      </c>
      <c r="H1036" s="296" t="str">
        <f t="shared" si="67"/>
        <v>否</v>
      </c>
      <c r="I1036" s="301" t="str">
        <f t="shared" si="68"/>
        <v>否</v>
      </c>
    </row>
    <row r="1037" ht="36" hidden="1" customHeight="1" spans="1:9">
      <c r="A1037" s="297">
        <v>2150199</v>
      </c>
      <c r="B1037" s="302" t="s">
        <v>879</v>
      </c>
      <c r="C1037" s="299"/>
      <c r="D1037" s="299"/>
      <c r="E1037" s="299"/>
      <c r="F1037" s="271" t="str">
        <f t="shared" si="65"/>
        <v/>
      </c>
      <c r="G1037" s="271" t="str">
        <f t="shared" si="66"/>
        <v/>
      </c>
      <c r="H1037" s="296" t="str">
        <f t="shared" si="67"/>
        <v>否</v>
      </c>
      <c r="I1037" s="301" t="str">
        <f t="shared" si="68"/>
        <v>否</v>
      </c>
    </row>
    <row r="1038" ht="36" customHeight="1" spans="1:9">
      <c r="A1038" s="292">
        <v>21502</v>
      </c>
      <c r="B1038" s="293" t="s">
        <v>880</v>
      </c>
      <c r="C1038" s="306">
        <f>SUM(C1039:C1053)</f>
        <v>50</v>
      </c>
      <c r="D1038" s="306">
        <f>SUM(D1039:D1053)</f>
        <v>50</v>
      </c>
      <c r="E1038" s="306">
        <f>SUM(E1039:E1053)</f>
        <v>0</v>
      </c>
      <c r="F1038" s="179">
        <f t="shared" si="65"/>
        <v>0</v>
      </c>
      <c r="G1038" s="179">
        <f t="shared" si="66"/>
        <v>0</v>
      </c>
      <c r="H1038" s="296" t="str">
        <f t="shared" si="67"/>
        <v>是</v>
      </c>
      <c r="I1038" s="301" t="str">
        <f t="shared" si="68"/>
        <v>是</v>
      </c>
    </row>
    <row r="1039" ht="36" hidden="1" customHeight="1" spans="1:9">
      <c r="A1039" s="297">
        <v>2150201</v>
      </c>
      <c r="B1039" s="298" t="s">
        <v>95</v>
      </c>
      <c r="C1039" s="303"/>
      <c r="D1039" s="303"/>
      <c r="E1039" s="303"/>
      <c r="F1039" s="305" t="str">
        <f t="shared" si="65"/>
        <v/>
      </c>
      <c r="G1039" s="305" t="str">
        <f t="shared" si="66"/>
        <v/>
      </c>
      <c r="H1039" s="296" t="str">
        <f t="shared" si="67"/>
        <v>否</v>
      </c>
      <c r="I1039" s="301" t="str">
        <f t="shared" si="68"/>
        <v>否</v>
      </c>
    </row>
    <row r="1040" customFormat="1" ht="36" hidden="1" customHeight="1" spans="1:9">
      <c r="A1040" s="297">
        <v>2150202</v>
      </c>
      <c r="B1040" s="298" t="s">
        <v>96</v>
      </c>
      <c r="C1040" s="299"/>
      <c r="D1040" s="299"/>
      <c r="E1040" s="299"/>
      <c r="F1040" s="271" t="str">
        <f t="shared" si="65"/>
        <v/>
      </c>
      <c r="G1040" s="271" t="str">
        <f t="shared" si="66"/>
        <v/>
      </c>
      <c r="H1040" s="296" t="str">
        <f t="shared" si="67"/>
        <v>否</v>
      </c>
      <c r="I1040" s="301" t="str">
        <f t="shared" si="68"/>
        <v>否</v>
      </c>
    </row>
    <row r="1041" ht="36" hidden="1" customHeight="1" spans="1:9">
      <c r="A1041" s="297">
        <v>2150203</v>
      </c>
      <c r="B1041" s="298" t="s">
        <v>97</v>
      </c>
      <c r="C1041" s="299"/>
      <c r="D1041" s="299"/>
      <c r="E1041" s="299"/>
      <c r="F1041" s="271" t="str">
        <f t="shared" si="65"/>
        <v/>
      </c>
      <c r="G1041" s="271" t="str">
        <f t="shared" si="66"/>
        <v/>
      </c>
      <c r="H1041" s="296" t="str">
        <f t="shared" si="67"/>
        <v>否</v>
      </c>
      <c r="I1041" s="301" t="str">
        <f t="shared" si="68"/>
        <v>否</v>
      </c>
    </row>
    <row r="1042" ht="36" hidden="1" customHeight="1" spans="1:9">
      <c r="A1042" s="297">
        <v>2150204</v>
      </c>
      <c r="B1042" s="298" t="s">
        <v>881</v>
      </c>
      <c r="C1042" s="299"/>
      <c r="D1042" s="299"/>
      <c r="E1042" s="299"/>
      <c r="F1042" s="271" t="str">
        <f t="shared" si="65"/>
        <v/>
      </c>
      <c r="G1042" s="271" t="str">
        <f t="shared" si="66"/>
        <v/>
      </c>
      <c r="H1042" s="296" t="str">
        <f t="shared" si="67"/>
        <v>否</v>
      </c>
      <c r="I1042" s="301" t="str">
        <f t="shared" si="68"/>
        <v>否</v>
      </c>
    </row>
    <row r="1043" customFormat="1" ht="36" hidden="1" customHeight="1" spans="1:9">
      <c r="A1043" s="297">
        <v>2150205</v>
      </c>
      <c r="B1043" s="298" t="s">
        <v>882</v>
      </c>
      <c r="C1043" s="299"/>
      <c r="D1043" s="299"/>
      <c r="E1043" s="299"/>
      <c r="F1043" s="271" t="str">
        <f t="shared" si="65"/>
        <v/>
      </c>
      <c r="G1043" s="271" t="str">
        <f t="shared" si="66"/>
        <v/>
      </c>
      <c r="H1043" s="296" t="str">
        <f t="shared" si="67"/>
        <v>否</v>
      </c>
      <c r="I1043" s="301" t="str">
        <f t="shared" si="68"/>
        <v>否</v>
      </c>
    </row>
    <row r="1044" customFormat="1" ht="36" hidden="1" customHeight="1" spans="1:9">
      <c r="A1044" s="297">
        <v>2150206</v>
      </c>
      <c r="B1044" s="298" t="s">
        <v>883</v>
      </c>
      <c r="C1044" s="299"/>
      <c r="D1044" s="299"/>
      <c r="E1044" s="299"/>
      <c r="F1044" s="271" t="str">
        <f t="shared" si="65"/>
        <v/>
      </c>
      <c r="G1044" s="271" t="str">
        <f t="shared" si="66"/>
        <v/>
      </c>
      <c r="H1044" s="296" t="str">
        <f t="shared" si="67"/>
        <v>否</v>
      </c>
      <c r="I1044" s="301" t="str">
        <f t="shared" si="68"/>
        <v>否</v>
      </c>
    </row>
    <row r="1045" customFormat="1" ht="36" hidden="1" customHeight="1" spans="1:9">
      <c r="A1045" s="297">
        <v>2150207</v>
      </c>
      <c r="B1045" s="302" t="s">
        <v>884</v>
      </c>
      <c r="C1045" s="299"/>
      <c r="D1045" s="299"/>
      <c r="E1045" s="299"/>
      <c r="F1045" s="271" t="str">
        <f t="shared" si="65"/>
        <v/>
      </c>
      <c r="G1045" s="271" t="str">
        <f t="shared" si="66"/>
        <v/>
      </c>
      <c r="H1045" s="296" t="str">
        <f t="shared" si="67"/>
        <v>否</v>
      </c>
      <c r="I1045" s="301" t="str">
        <f t="shared" si="68"/>
        <v>否</v>
      </c>
    </row>
    <row r="1046" customFormat="1" ht="36" hidden="1" customHeight="1" spans="1:9">
      <c r="A1046" s="297">
        <v>2150208</v>
      </c>
      <c r="B1046" s="298" t="s">
        <v>885</v>
      </c>
      <c r="C1046" s="299"/>
      <c r="D1046" s="299"/>
      <c r="E1046" s="299"/>
      <c r="F1046" s="271" t="str">
        <f t="shared" si="65"/>
        <v/>
      </c>
      <c r="G1046" s="271" t="str">
        <f t="shared" si="66"/>
        <v/>
      </c>
      <c r="H1046" s="296" t="str">
        <f t="shared" si="67"/>
        <v>否</v>
      </c>
      <c r="I1046" s="301" t="str">
        <f t="shared" si="68"/>
        <v>否</v>
      </c>
    </row>
    <row r="1047" customFormat="1" ht="36" hidden="1" customHeight="1" spans="1:9">
      <c r="A1047" s="297">
        <v>2150209</v>
      </c>
      <c r="B1047" s="298" t="s">
        <v>886</v>
      </c>
      <c r="C1047" s="299"/>
      <c r="D1047" s="299"/>
      <c r="E1047" s="299"/>
      <c r="F1047" s="271" t="str">
        <f t="shared" si="65"/>
        <v/>
      </c>
      <c r="G1047" s="271" t="str">
        <f t="shared" si="66"/>
        <v/>
      </c>
      <c r="H1047" s="296" t="str">
        <f t="shared" si="67"/>
        <v>否</v>
      </c>
      <c r="I1047" s="301" t="str">
        <f t="shared" si="68"/>
        <v>否</v>
      </c>
    </row>
    <row r="1048" ht="36" hidden="1" customHeight="1" spans="1:9">
      <c r="A1048" s="297">
        <v>2150210</v>
      </c>
      <c r="B1048" s="302" t="s">
        <v>887</v>
      </c>
      <c r="C1048" s="299"/>
      <c r="D1048" s="299"/>
      <c r="E1048" s="299"/>
      <c r="F1048" s="271" t="str">
        <f t="shared" si="65"/>
        <v/>
      </c>
      <c r="G1048" s="271" t="str">
        <f t="shared" si="66"/>
        <v/>
      </c>
      <c r="H1048" s="296" t="str">
        <f t="shared" si="67"/>
        <v>否</v>
      </c>
      <c r="I1048" s="301" t="str">
        <f t="shared" si="68"/>
        <v>否</v>
      </c>
    </row>
    <row r="1049" ht="36" hidden="1" customHeight="1" spans="1:9">
      <c r="A1049" s="297">
        <v>2150212</v>
      </c>
      <c r="B1049" s="302" t="s">
        <v>888</v>
      </c>
      <c r="C1049" s="299"/>
      <c r="D1049" s="299"/>
      <c r="E1049" s="299"/>
      <c r="F1049" s="271" t="str">
        <f t="shared" si="65"/>
        <v/>
      </c>
      <c r="G1049" s="271" t="str">
        <f t="shared" si="66"/>
        <v/>
      </c>
      <c r="H1049" s="296" t="str">
        <f t="shared" si="67"/>
        <v>否</v>
      </c>
      <c r="I1049" s="301" t="str">
        <f t="shared" si="68"/>
        <v>否</v>
      </c>
    </row>
    <row r="1050" ht="36" hidden="1" customHeight="1" spans="1:9">
      <c r="A1050" s="297">
        <v>2150213</v>
      </c>
      <c r="B1050" s="302" t="s">
        <v>889</v>
      </c>
      <c r="C1050" s="299"/>
      <c r="D1050" s="299"/>
      <c r="E1050" s="299"/>
      <c r="F1050" s="271" t="str">
        <f t="shared" si="65"/>
        <v/>
      </c>
      <c r="G1050" s="271" t="str">
        <f t="shared" si="66"/>
        <v/>
      </c>
      <c r="H1050" s="296" t="str">
        <f t="shared" si="67"/>
        <v>否</v>
      </c>
      <c r="I1050" s="301" t="str">
        <f t="shared" si="68"/>
        <v>否</v>
      </c>
    </row>
    <row r="1051" ht="36" hidden="1" customHeight="1" spans="1:9">
      <c r="A1051" s="297">
        <v>2150214</v>
      </c>
      <c r="B1051" s="302" t="s">
        <v>890</v>
      </c>
      <c r="C1051" s="299"/>
      <c r="D1051" s="299"/>
      <c r="E1051" s="299"/>
      <c r="F1051" s="271" t="str">
        <f t="shared" si="65"/>
        <v/>
      </c>
      <c r="G1051" s="271" t="str">
        <f t="shared" si="66"/>
        <v/>
      </c>
      <c r="H1051" s="296" t="str">
        <f t="shared" si="67"/>
        <v>否</v>
      </c>
      <c r="I1051" s="301" t="str">
        <f t="shared" si="68"/>
        <v>否</v>
      </c>
    </row>
    <row r="1052" customFormat="1" ht="36" hidden="1" customHeight="1" spans="1:9">
      <c r="A1052" s="297">
        <v>2150215</v>
      </c>
      <c r="B1052" s="302" t="s">
        <v>891</v>
      </c>
      <c r="C1052" s="299"/>
      <c r="D1052" s="299"/>
      <c r="E1052" s="299"/>
      <c r="F1052" s="271" t="str">
        <f t="shared" si="65"/>
        <v/>
      </c>
      <c r="G1052" s="271" t="str">
        <f t="shared" si="66"/>
        <v/>
      </c>
      <c r="H1052" s="296" t="str">
        <f t="shared" si="67"/>
        <v>否</v>
      </c>
      <c r="I1052" s="301" t="str">
        <f t="shared" si="68"/>
        <v>否</v>
      </c>
    </row>
    <row r="1053" ht="36" customHeight="1" spans="1:9">
      <c r="A1053" s="297">
        <v>2150299</v>
      </c>
      <c r="B1053" s="298" t="s">
        <v>892</v>
      </c>
      <c r="C1053" s="299">
        <v>50</v>
      </c>
      <c r="D1053" s="299">
        <v>50</v>
      </c>
      <c r="E1053" s="300"/>
      <c r="F1053" s="271">
        <f t="shared" si="65"/>
        <v>0</v>
      </c>
      <c r="G1053" s="271">
        <f t="shared" si="66"/>
        <v>0</v>
      </c>
      <c r="H1053" s="296" t="str">
        <f t="shared" si="67"/>
        <v>是</v>
      </c>
      <c r="I1053" s="301" t="str">
        <f t="shared" si="68"/>
        <v>否</v>
      </c>
    </row>
    <row r="1054" ht="36" hidden="1" customHeight="1" spans="1:9">
      <c r="A1054" s="292">
        <v>21503</v>
      </c>
      <c r="B1054" s="293" t="s">
        <v>893</v>
      </c>
      <c r="C1054" s="306">
        <f>SUM(C1055:C1058)</f>
        <v>0</v>
      </c>
      <c r="D1054" s="306">
        <f>SUM(D1055:D1058)</f>
        <v>0</v>
      </c>
      <c r="E1054" s="306">
        <f>SUM(E1055:E1058)</f>
        <v>0</v>
      </c>
      <c r="F1054" s="179" t="str">
        <f t="shared" si="65"/>
        <v/>
      </c>
      <c r="G1054" s="179" t="str">
        <f t="shared" si="66"/>
        <v/>
      </c>
      <c r="H1054" s="296" t="str">
        <f t="shared" si="67"/>
        <v>否</v>
      </c>
      <c r="I1054" s="301" t="str">
        <f t="shared" si="68"/>
        <v>是</v>
      </c>
    </row>
    <row r="1055" ht="36" hidden="1" customHeight="1" spans="1:9">
      <c r="A1055" s="297">
        <v>2150301</v>
      </c>
      <c r="B1055" s="298" t="s">
        <v>95</v>
      </c>
      <c r="C1055" s="303"/>
      <c r="D1055" s="303"/>
      <c r="E1055" s="303"/>
      <c r="F1055" s="305" t="str">
        <f t="shared" si="65"/>
        <v/>
      </c>
      <c r="G1055" s="305" t="str">
        <f t="shared" si="66"/>
        <v/>
      </c>
      <c r="H1055" s="296" t="str">
        <f t="shared" si="67"/>
        <v>否</v>
      </c>
      <c r="I1055" s="301" t="str">
        <f t="shared" si="68"/>
        <v>否</v>
      </c>
    </row>
    <row r="1056" ht="36" hidden="1" customHeight="1" spans="1:9">
      <c r="A1056" s="297">
        <v>2150302</v>
      </c>
      <c r="B1056" s="298" t="s">
        <v>96</v>
      </c>
      <c r="C1056" s="299"/>
      <c r="D1056" s="299"/>
      <c r="E1056" s="299"/>
      <c r="F1056" s="271" t="str">
        <f t="shared" si="65"/>
        <v/>
      </c>
      <c r="G1056" s="271" t="str">
        <f t="shared" si="66"/>
        <v/>
      </c>
      <c r="H1056" s="296" t="str">
        <f t="shared" si="67"/>
        <v>否</v>
      </c>
      <c r="I1056" s="301" t="str">
        <f t="shared" si="68"/>
        <v>否</v>
      </c>
    </row>
    <row r="1057" ht="36" hidden="1" customHeight="1" spans="1:9">
      <c r="A1057" s="297">
        <v>2150303</v>
      </c>
      <c r="B1057" s="302" t="s">
        <v>97</v>
      </c>
      <c r="C1057" s="299"/>
      <c r="D1057" s="299"/>
      <c r="E1057" s="299"/>
      <c r="F1057" s="271" t="str">
        <f t="shared" si="65"/>
        <v/>
      </c>
      <c r="G1057" s="271" t="str">
        <f t="shared" si="66"/>
        <v/>
      </c>
      <c r="H1057" s="296" t="str">
        <f t="shared" si="67"/>
        <v>否</v>
      </c>
      <c r="I1057" s="301" t="str">
        <f t="shared" si="68"/>
        <v>否</v>
      </c>
    </row>
    <row r="1058" ht="36" hidden="1" customHeight="1" spans="1:9">
      <c r="A1058" s="297">
        <v>2150399</v>
      </c>
      <c r="B1058" s="298" t="s">
        <v>894</v>
      </c>
      <c r="C1058" s="299"/>
      <c r="D1058" s="299"/>
      <c r="E1058" s="299"/>
      <c r="F1058" s="271" t="str">
        <f t="shared" si="65"/>
        <v/>
      </c>
      <c r="G1058" s="271" t="str">
        <f t="shared" si="66"/>
        <v/>
      </c>
      <c r="H1058" s="296" t="str">
        <f t="shared" si="67"/>
        <v>否</v>
      </c>
      <c r="I1058" s="301" t="str">
        <f t="shared" si="68"/>
        <v>否</v>
      </c>
    </row>
    <row r="1059" customFormat="1" ht="36" customHeight="1" spans="1:9">
      <c r="A1059" s="292">
        <v>21505</v>
      </c>
      <c r="B1059" s="293" t="s">
        <v>895</v>
      </c>
      <c r="C1059" s="306">
        <f>SUM(C1060:C1072)</f>
        <v>1540</v>
      </c>
      <c r="D1059" s="306">
        <f>SUM(D1060:D1072)</f>
        <v>1950</v>
      </c>
      <c r="E1059" s="306">
        <f>SUM(E1060:E1072)</f>
        <v>1130</v>
      </c>
      <c r="F1059" s="179">
        <f t="shared" si="65"/>
        <v>0.733766233766234</v>
      </c>
      <c r="G1059" s="179">
        <f t="shared" si="66"/>
        <v>0.57948717948718</v>
      </c>
      <c r="H1059" s="296" t="str">
        <f t="shared" si="67"/>
        <v>是</v>
      </c>
      <c r="I1059" s="301" t="str">
        <f t="shared" si="68"/>
        <v>是</v>
      </c>
    </row>
    <row r="1060" ht="36" hidden="1" customHeight="1" spans="1:9">
      <c r="A1060" s="297">
        <v>2150501</v>
      </c>
      <c r="B1060" s="298" t="s">
        <v>95</v>
      </c>
      <c r="C1060" s="303">
        <v>0</v>
      </c>
      <c r="D1060" s="303"/>
      <c r="E1060" s="303"/>
      <c r="F1060" s="305" t="str">
        <f t="shared" si="65"/>
        <v/>
      </c>
      <c r="G1060" s="305" t="str">
        <f t="shared" si="66"/>
        <v/>
      </c>
      <c r="H1060" s="296" t="str">
        <f t="shared" si="67"/>
        <v>否</v>
      </c>
      <c r="I1060" s="301" t="str">
        <f t="shared" si="68"/>
        <v>否</v>
      </c>
    </row>
    <row r="1061" ht="36" hidden="1" customHeight="1" spans="1:9">
      <c r="A1061" s="297">
        <v>2150502</v>
      </c>
      <c r="B1061" s="298" t="s">
        <v>96</v>
      </c>
      <c r="C1061" s="299">
        <v>0</v>
      </c>
      <c r="D1061" s="299"/>
      <c r="E1061" s="299"/>
      <c r="F1061" s="271" t="str">
        <f t="shared" si="65"/>
        <v/>
      </c>
      <c r="G1061" s="271" t="str">
        <f t="shared" si="66"/>
        <v/>
      </c>
      <c r="H1061" s="296" t="str">
        <f t="shared" si="67"/>
        <v>否</v>
      </c>
      <c r="I1061" s="301" t="str">
        <f t="shared" si="68"/>
        <v>否</v>
      </c>
    </row>
    <row r="1062" ht="36" hidden="1" customHeight="1" spans="1:9">
      <c r="A1062" s="297">
        <v>2150503</v>
      </c>
      <c r="B1062" s="298" t="s">
        <v>97</v>
      </c>
      <c r="C1062" s="299">
        <v>0</v>
      </c>
      <c r="D1062" s="299"/>
      <c r="E1062" s="299"/>
      <c r="F1062" s="271" t="str">
        <f t="shared" si="65"/>
        <v/>
      </c>
      <c r="G1062" s="271" t="str">
        <f t="shared" si="66"/>
        <v/>
      </c>
      <c r="H1062" s="296" t="str">
        <f t="shared" si="67"/>
        <v>否</v>
      </c>
      <c r="I1062" s="301" t="str">
        <f t="shared" si="68"/>
        <v>否</v>
      </c>
    </row>
    <row r="1063" customFormat="1" ht="36" hidden="1" customHeight="1" spans="1:9">
      <c r="A1063" s="297">
        <v>2150505</v>
      </c>
      <c r="B1063" s="298" t="s">
        <v>896</v>
      </c>
      <c r="C1063" s="299">
        <v>0</v>
      </c>
      <c r="D1063" s="299"/>
      <c r="E1063" s="299"/>
      <c r="F1063" s="271" t="str">
        <f t="shared" si="65"/>
        <v/>
      </c>
      <c r="G1063" s="271" t="str">
        <f t="shared" si="66"/>
        <v/>
      </c>
      <c r="H1063" s="296" t="str">
        <f t="shared" si="67"/>
        <v>否</v>
      </c>
      <c r="I1063" s="301" t="str">
        <f t="shared" si="68"/>
        <v>否</v>
      </c>
    </row>
    <row r="1064" ht="36" hidden="1" customHeight="1" spans="1:9">
      <c r="A1064" s="297">
        <v>2150506</v>
      </c>
      <c r="B1064" s="302" t="s">
        <v>897</v>
      </c>
      <c r="C1064" s="299">
        <v>0</v>
      </c>
      <c r="D1064" s="299"/>
      <c r="E1064" s="299"/>
      <c r="F1064" s="271" t="str">
        <f t="shared" si="65"/>
        <v/>
      </c>
      <c r="G1064" s="271" t="str">
        <f t="shared" si="66"/>
        <v/>
      </c>
      <c r="H1064" s="296" t="str">
        <f t="shared" si="67"/>
        <v>否</v>
      </c>
      <c r="I1064" s="301" t="str">
        <f t="shared" si="68"/>
        <v>否</v>
      </c>
    </row>
    <row r="1065" ht="36" hidden="1" customHeight="1" spans="1:9">
      <c r="A1065" s="297">
        <v>2150507</v>
      </c>
      <c r="B1065" s="298" t="s">
        <v>898</v>
      </c>
      <c r="C1065" s="299">
        <v>0</v>
      </c>
      <c r="D1065" s="299"/>
      <c r="E1065" s="299"/>
      <c r="F1065" s="271" t="str">
        <f t="shared" si="65"/>
        <v/>
      </c>
      <c r="G1065" s="271" t="str">
        <f t="shared" si="66"/>
        <v/>
      </c>
      <c r="H1065" s="296" t="str">
        <f t="shared" si="67"/>
        <v>否</v>
      </c>
      <c r="I1065" s="301" t="str">
        <f t="shared" si="68"/>
        <v>否</v>
      </c>
    </row>
    <row r="1066" ht="36" customHeight="1" spans="1:9">
      <c r="A1066" s="297">
        <v>2150508</v>
      </c>
      <c r="B1066" s="298" t="s">
        <v>899</v>
      </c>
      <c r="C1066" s="299">
        <v>925</v>
      </c>
      <c r="D1066" s="299">
        <v>1200</v>
      </c>
      <c r="E1066" s="300">
        <v>573</v>
      </c>
      <c r="F1066" s="271">
        <f t="shared" si="65"/>
        <v>0.619459459459459</v>
      </c>
      <c r="G1066" s="271">
        <f t="shared" si="66"/>
        <v>0.4775</v>
      </c>
      <c r="H1066" s="296" t="str">
        <f t="shared" si="67"/>
        <v>是</v>
      </c>
      <c r="I1066" s="301" t="str">
        <f t="shared" si="68"/>
        <v>否</v>
      </c>
    </row>
    <row r="1067" ht="36" hidden="1" customHeight="1" spans="1:9">
      <c r="A1067" s="297">
        <v>2150509</v>
      </c>
      <c r="B1067" s="298" t="s">
        <v>900</v>
      </c>
      <c r="C1067" s="299">
        <v>0</v>
      </c>
      <c r="D1067" s="299">
        <v>0</v>
      </c>
      <c r="E1067" s="299"/>
      <c r="F1067" s="271" t="str">
        <f t="shared" si="65"/>
        <v/>
      </c>
      <c r="G1067" s="271" t="str">
        <f t="shared" si="66"/>
        <v/>
      </c>
      <c r="H1067" s="296" t="str">
        <f t="shared" si="67"/>
        <v>否</v>
      </c>
      <c r="I1067" s="301" t="str">
        <f t="shared" si="68"/>
        <v>否</v>
      </c>
    </row>
    <row r="1068" ht="36" customHeight="1" spans="1:9">
      <c r="A1068" s="297">
        <v>2150510</v>
      </c>
      <c r="B1068" s="302" t="s">
        <v>901</v>
      </c>
      <c r="C1068" s="299">
        <v>495</v>
      </c>
      <c r="D1068" s="299">
        <v>600</v>
      </c>
      <c r="E1068" s="300">
        <v>557</v>
      </c>
      <c r="F1068" s="271">
        <f t="shared" si="65"/>
        <v>1.12525252525253</v>
      </c>
      <c r="G1068" s="271">
        <f t="shared" si="66"/>
        <v>0.928333333333333</v>
      </c>
      <c r="H1068" s="296" t="str">
        <f t="shared" si="67"/>
        <v>是</v>
      </c>
      <c r="I1068" s="301" t="str">
        <f t="shared" si="68"/>
        <v>否</v>
      </c>
    </row>
    <row r="1069" ht="36" hidden="1" customHeight="1" spans="1:9">
      <c r="A1069" s="297">
        <v>2150511</v>
      </c>
      <c r="B1069" s="298" t="s">
        <v>902</v>
      </c>
      <c r="C1069" s="299">
        <v>0</v>
      </c>
      <c r="D1069" s="299"/>
      <c r="E1069" s="299"/>
      <c r="F1069" s="271" t="str">
        <f t="shared" si="65"/>
        <v/>
      </c>
      <c r="G1069" s="271" t="str">
        <f t="shared" si="66"/>
        <v/>
      </c>
      <c r="H1069" s="296" t="str">
        <f t="shared" si="67"/>
        <v>否</v>
      </c>
      <c r="I1069" s="301" t="str">
        <f t="shared" si="68"/>
        <v>否</v>
      </c>
    </row>
    <row r="1070" ht="36" hidden="1" customHeight="1" spans="1:9">
      <c r="A1070" s="297">
        <v>2150513</v>
      </c>
      <c r="B1070" s="298" t="s">
        <v>848</v>
      </c>
      <c r="C1070" s="299">
        <v>0</v>
      </c>
      <c r="D1070" s="299"/>
      <c r="E1070" s="299"/>
      <c r="F1070" s="271" t="str">
        <f t="shared" si="65"/>
        <v/>
      </c>
      <c r="G1070" s="271" t="str">
        <f t="shared" si="66"/>
        <v/>
      </c>
      <c r="H1070" s="296" t="str">
        <f t="shared" si="67"/>
        <v>否</v>
      </c>
      <c r="I1070" s="301" t="str">
        <f t="shared" si="68"/>
        <v>否</v>
      </c>
    </row>
    <row r="1071" ht="36" hidden="1" customHeight="1" spans="1:9">
      <c r="A1071" s="297">
        <v>2150515</v>
      </c>
      <c r="B1071" s="298" t="s">
        <v>903</v>
      </c>
      <c r="C1071" s="299">
        <v>0</v>
      </c>
      <c r="D1071" s="299"/>
      <c r="E1071" s="299"/>
      <c r="F1071" s="271" t="str">
        <f t="shared" si="65"/>
        <v/>
      </c>
      <c r="G1071" s="271" t="str">
        <f t="shared" si="66"/>
        <v/>
      </c>
      <c r="H1071" s="296" t="str">
        <f t="shared" si="67"/>
        <v>否</v>
      </c>
      <c r="I1071" s="301" t="str">
        <f t="shared" si="68"/>
        <v>否</v>
      </c>
    </row>
    <row r="1072" ht="36" customHeight="1" spans="1:9">
      <c r="A1072" s="297">
        <v>2150599</v>
      </c>
      <c r="B1072" s="298" t="s">
        <v>904</v>
      </c>
      <c r="C1072" s="299">
        <v>120</v>
      </c>
      <c r="D1072" s="299">
        <v>150</v>
      </c>
      <c r="E1072" s="300"/>
      <c r="F1072" s="271">
        <f t="shared" si="65"/>
        <v>0</v>
      </c>
      <c r="G1072" s="271">
        <f t="shared" si="66"/>
        <v>0</v>
      </c>
      <c r="H1072" s="296" t="str">
        <f t="shared" si="67"/>
        <v>是</v>
      </c>
      <c r="I1072" s="301" t="str">
        <f t="shared" si="68"/>
        <v>否</v>
      </c>
    </row>
    <row r="1073" ht="36" customHeight="1" spans="1:9">
      <c r="A1073" s="292">
        <v>21506</v>
      </c>
      <c r="B1073" s="293" t="s">
        <v>905</v>
      </c>
      <c r="C1073" s="306">
        <f>SUM(C1074:C1080)</f>
        <v>645</v>
      </c>
      <c r="D1073" s="306">
        <f>SUM(D1074:D1080)</f>
        <v>766</v>
      </c>
      <c r="E1073" s="306">
        <f>SUM(E1074:E1080)</f>
        <v>441</v>
      </c>
      <c r="F1073" s="179">
        <f t="shared" si="65"/>
        <v>0.683720930232558</v>
      </c>
      <c r="G1073" s="179">
        <f t="shared" si="66"/>
        <v>0.575718015665796</v>
      </c>
      <c r="H1073" s="296" t="str">
        <f t="shared" si="67"/>
        <v>是</v>
      </c>
      <c r="I1073" s="301" t="str">
        <f t="shared" si="68"/>
        <v>是</v>
      </c>
    </row>
    <row r="1074" ht="36" customHeight="1" spans="1:9">
      <c r="A1074" s="297">
        <v>2150601</v>
      </c>
      <c r="B1074" s="298" t="s">
        <v>95</v>
      </c>
      <c r="C1074" s="303">
        <v>328</v>
      </c>
      <c r="D1074" s="303">
        <v>394</v>
      </c>
      <c r="E1074" s="304">
        <v>356</v>
      </c>
      <c r="F1074" s="305">
        <f t="shared" si="65"/>
        <v>1.08536585365854</v>
      </c>
      <c r="G1074" s="305">
        <f t="shared" si="66"/>
        <v>0.903553299492386</v>
      </c>
      <c r="H1074" s="296" t="str">
        <f t="shared" si="67"/>
        <v>是</v>
      </c>
      <c r="I1074" s="301" t="str">
        <f t="shared" si="68"/>
        <v>否</v>
      </c>
    </row>
    <row r="1075" ht="36" customHeight="1" spans="1:9">
      <c r="A1075" s="297">
        <v>2150602</v>
      </c>
      <c r="B1075" s="298" t="s">
        <v>96</v>
      </c>
      <c r="C1075" s="299">
        <v>95</v>
      </c>
      <c r="D1075" s="299">
        <v>112</v>
      </c>
      <c r="E1075" s="300">
        <v>43</v>
      </c>
      <c r="F1075" s="271">
        <f t="shared" si="65"/>
        <v>0.452631578947368</v>
      </c>
      <c r="G1075" s="271">
        <f t="shared" si="66"/>
        <v>0.383928571428571</v>
      </c>
      <c r="H1075" s="296" t="str">
        <f t="shared" si="67"/>
        <v>是</v>
      </c>
      <c r="I1075" s="301" t="str">
        <f t="shared" si="68"/>
        <v>否</v>
      </c>
    </row>
    <row r="1076" ht="36" hidden="1" customHeight="1" spans="1:9">
      <c r="A1076" s="297">
        <v>2150603</v>
      </c>
      <c r="B1076" s="298" t="s">
        <v>97</v>
      </c>
      <c r="C1076" s="299"/>
      <c r="D1076" s="299">
        <v>0</v>
      </c>
      <c r="E1076" s="299"/>
      <c r="F1076" s="271" t="str">
        <f t="shared" si="65"/>
        <v/>
      </c>
      <c r="G1076" s="271" t="str">
        <f t="shared" si="66"/>
        <v/>
      </c>
      <c r="H1076" s="296" t="str">
        <f t="shared" si="67"/>
        <v>否</v>
      </c>
      <c r="I1076" s="301" t="str">
        <f t="shared" si="68"/>
        <v>否</v>
      </c>
    </row>
    <row r="1077" ht="36" customHeight="1" spans="1:9">
      <c r="A1077" s="297">
        <v>2150605</v>
      </c>
      <c r="B1077" s="298" t="s">
        <v>906</v>
      </c>
      <c r="C1077" s="299">
        <v>48</v>
      </c>
      <c r="D1077" s="299">
        <v>60</v>
      </c>
      <c r="E1077" s="300">
        <v>35</v>
      </c>
      <c r="F1077" s="271">
        <f t="shared" si="65"/>
        <v>0.729166666666667</v>
      </c>
      <c r="G1077" s="271">
        <f t="shared" si="66"/>
        <v>0.583333333333333</v>
      </c>
      <c r="H1077" s="296" t="str">
        <f t="shared" si="67"/>
        <v>是</v>
      </c>
      <c r="I1077" s="301" t="str">
        <f t="shared" si="68"/>
        <v>否</v>
      </c>
    </row>
    <row r="1078" ht="36" customHeight="1" spans="1:9">
      <c r="A1078" s="297">
        <v>2150606</v>
      </c>
      <c r="B1078" s="213" t="s">
        <v>907</v>
      </c>
      <c r="C1078" s="309">
        <v>174</v>
      </c>
      <c r="D1078" s="309">
        <v>200</v>
      </c>
      <c r="E1078" s="323">
        <v>5</v>
      </c>
      <c r="F1078" s="271">
        <f t="shared" si="65"/>
        <v>0.028735632183908</v>
      </c>
      <c r="G1078" s="271">
        <f t="shared" si="66"/>
        <v>0.025</v>
      </c>
      <c r="H1078" s="296" t="str">
        <f t="shared" si="67"/>
        <v>是</v>
      </c>
      <c r="I1078" s="301" t="str">
        <f t="shared" si="68"/>
        <v>否</v>
      </c>
    </row>
    <row r="1079" ht="36" hidden="1" customHeight="1" spans="1:9">
      <c r="A1079" s="297">
        <v>2150607</v>
      </c>
      <c r="B1079" s="298" t="s">
        <v>908</v>
      </c>
      <c r="C1079" s="299"/>
      <c r="D1079" s="299"/>
      <c r="E1079" s="299"/>
      <c r="F1079" s="271" t="str">
        <f t="shared" si="65"/>
        <v/>
      </c>
      <c r="G1079" s="271" t="str">
        <f t="shared" si="66"/>
        <v/>
      </c>
      <c r="H1079" s="296" t="str">
        <f t="shared" si="67"/>
        <v>否</v>
      </c>
      <c r="I1079" s="301" t="str">
        <f t="shared" si="68"/>
        <v>否</v>
      </c>
    </row>
    <row r="1080" ht="36" customHeight="1" spans="1:9">
      <c r="A1080" s="297">
        <v>2150699</v>
      </c>
      <c r="B1080" s="298" t="s">
        <v>909</v>
      </c>
      <c r="C1080" s="299"/>
      <c r="D1080" s="299"/>
      <c r="E1080" s="300">
        <v>2</v>
      </c>
      <c r="F1080" s="271" t="str">
        <f t="shared" si="65"/>
        <v/>
      </c>
      <c r="G1080" s="271" t="str">
        <f t="shared" si="66"/>
        <v/>
      </c>
      <c r="H1080" s="296" t="str">
        <f t="shared" si="67"/>
        <v>是</v>
      </c>
      <c r="I1080" s="301" t="str">
        <f t="shared" si="68"/>
        <v>否</v>
      </c>
    </row>
    <row r="1081" customFormat="1" ht="36" customHeight="1" spans="1:9">
      <c r="A1081" s="292">
        <v>21507</v>
      </c>
      <c r="B1081" s="293" t="s">
        <v>910</v>
      </c>
      <c r="C1081" s="306">
        <f>SUM(C1082:C1086)</f>
        <v>637</v>
      </c>
      <c r="D1081" s="306">
        <f>SUM(D1082:D1086)</f>
        <v>735</v>
      </c>
      <c r="E1081" s="306">
        <f>SUM(E1082:E1086)</f>
        <v>10</v>
      </c>
      <c r="F1081" s="179">
        <f t="shared" si="65"/>
        <v>0.0156985871271586</v>
      </c>
      <c r="G1081" s="179">
        <f t="shared" si="66"/>
        <v>0.0136054421768707</v>
      </c>
      <c r="H1081" s="296" t="str">
        <f t="shared" si="67"/>
        <v>是</v>
      </c>
      <c r="I1081" s="301" t="str">
        <f t="shared" si="68"/>
        <v>是</v>
      </c>
    </row>
    <row r="1082" ht="36" hidden="1" customHeight="1" spans="1:9">
      <c r="A1082" s="297">
        <v>2150701</v>
      </c>
      <c r="B1082" s="298" t="s">
        <v>95</v>
      </c>
      <c r="C1082" s="299"/>
      <c r="D1082" s="299"/>
      <c r="E1082" s="299"/>
      <c r="F1082" s="271" t="str">
        <f t="shared" si="65"/>
        <v/>
      </c>
      <c r="G1082" s="271" t="str">
        <f t="shared" si="66"/>
        <v/>
      </c>
      <c r="H1082" s="296" t="str">
        <f t="shared" si="67"/>
        <v>否</v>
      </c>
      <c r="I1082" s="301" t="str">
        <f t="shared" si="68"/>
        <v>否</v>
      </c>
    </row>
    <row r="1083" ht="36" customHeight="1" spans="1:9">
      <c r="A1083" s="297">
        <v>2150702</v>
      </c>
      <c r="B1083" s="298" t="s">
        <v>96</v>
      </c>
      <c r="C1083" s="303">
        <v>30</v>
      </c>
      <c r="D1083" s="303">
        <v>35</v>
      </c>
      <c r="E1083" s="304">
        <v>10</v>
      </c>
      <c r="F1083" s="305">
        <f t="shared" si="65"/>
        <v>0.333333333333333</v>
      </c>
      <c r="G1083" s="305">
        <f t="shared" si="66"/>
        <v>0.285714285714286</v>
      </c>
      <c r="H1083" s="296" t="str">
        <f t="shared" si="67"/>
        <v>是</v>
      </c>
      <c r="I1083" s="301" t="str">
        <f t="shared" si="68"/>
        <v>否</v>
      </c>
    </row>
    <row r="1084" ht="36" hidden="1" customHeight="1" spans="1:9">
      <c r="A1084" s="297">
        <v>2150703</v>
      </c>
      <c r="B1084" s="298" t="s">
        <v>97</v>
      </c>
      <c r="C1084" s="299"/>
      <c r="D1084" s="299">
        <v>0</v>
      </c>
      <c r="E1084" s="299"/>
      <c r="F1084" s="271" t="str">
        <f t="shared" si="65"/>
        <v/>
      </c>
      <c r="G1084" s="271" t="str">
        <f t="shared" si="66"/>
        <v/>
      </c>
      <c r="H1084" s="296" t="str">
        <f t="shared" si="67"/>
        <v>否</v>
      </c>
      <c r="I1084" s="301" t="str">
        <f t="shared" si="68"/>
        <v>否</v>
      </c>
    </row>
    <row r="1085" ht="36" hidden="1" customHeight="1" spans="1:9">
      <c r="A1085" s="297">
        <v>2150704</v>
      </c>
      <c r="B1085" s="298" t="s">
        <v>911</v>
      </c>
      <c r="C1085" s="299"/>
      <c r="D1085" s="299">
        <v>0</v>
      </c>
      <c r="E1085" s="299"/>
      <c r="F1085" s="271" t="str">
        <f t="shared" si="65"/>
        <v/>
      </c>
      <c r="G1085" s="271" t="str">
        <f t="shared" si="66"/>
        <v/>
      </c>
      <c r="H1085" s="296" t="str">
        <f t="shared" si="67"/>
        <v>否</v>
      </c>
      <c r="I1085" s="301" t="str">
        <f t="shared" si="68"/>
        <v>否</v>
      </c>
    </row>
    <row r="1086" ht="36" customHeight="1" spans="1:9">
      <c r="A1086" s="297">
        <v>2150799</v>
      </c>
      <c r="B1086" s="298" t="s">
        <v>912</v>
      </c>
      <c r="C1086" s="299">
        <v>607</v>
      </c>
      <c r="D1086" s="299">
        <v>700</v>
      </c>
      <c r="E1086" s="300"/>
      <c r="F1086" s="271">
        <f t="shared" si="65"/>
        <v>0</v>
      </c>
      <c r="G1086" s="271">
        <f t="shared" si="66"/>
        <v>0</v>
      </c>
      <c r="H1086" s="296" t="str">
        <f t="shared" si="67"/>
        <v>是</v>
      </c>
      <c r="I1086" s="301" t="str">
        <f t="shared" si="68"/>
        <v>否</v>
      </c>
    </row>
    <row r="1087" ht="36" customHeight="1" spans="1:9">
      <c r="A1087" s="292">
        <v>21508</v>
      </c>
      <c r="B1087" s="307" t="s">
        <v>913</v>
      </c>
      <c r="C1087" s="306">
        <f>SUM(C1088:C1093)</f>
        <v>3365</v>
      </c>
      <c r="D1087" s="306">
        <f>SUM(D1088:D1093)</f>
        <v>3900</v>
      </c>
      <c r="E1087" s="306">
        <f>SUM(E1088:E1093)</f>
        <v>3721</v>
      </c>
      <c r="F1087" s="179">
        <f t="shared" si="65"/>
        <v>1.10579494799406</v>
      </c>
      <c r="G1087" s="179">
        <f t="shared" si="66"/>
        <v>0.954102564102564</v>
      </c>
      <c r="H1087" s="296" t="str">
        <f t="shared" si="67"/>
        <v>是</v>
      </c>
      <c r="I1087" s="301" t="str">
        <f t="shared" si="68"/>
        <v>是</v>
      </c>
    </row>
    <row r="1088" ht="36" hidden="1" customHeight="1" spans="1:9">
      <c r="A1088" s="297">
        <v>2150801</v>
      </c>
      <c r="B1088" s="302" t="s">
        <v>95</v>
      </c>
      <c r="C1088" s="299"/>
      <c r="D1088" s="299"/>
      <c r="E1088" s="299"/>
      <c r="F1088" s="271" t="str">
        <f t="shared" si="65"/>
        <v/>
      </c>
      <c r="G1088" s="271" t="str">
        <f t="shared" si="66"/>
        <v/>
      </c>
      <c r="H1088" s="296" t="str">
        <f t="shared" si="67"/>
        <v>否</v>
      </c>
      <c r="I1088" s="301" t="str">
        <f t="shared" si="68"/>
        <v>否</v>
      </c>
    </row>
    <row r="1089" ht="36" hidden="1" customHeight="1" spans="1:9">
      <c r="A1089" s="297">
        <v>2150802</v>
      </c>
      <c r="B1089" s="298" t="s">
        <v>96</v>
      </c>
      <c r="C1089" s="299"/>
      <c r="D1089" s="299"/>
      <c r="E1089" s="299"/>
      <c r="F1089" s="271" t="str">
        <f t="shared" si="65"/>
        <v/>
      </c>
      <c r="G1089" s="271" t="str">
        <f t="shared" si="66"/>
        <v/>
      </c>
      <c r="H1089" s="296" t="str">
        <f t="shared" si="67"/>
        <v>否</v>
      </c>
      <c r="I1089" s="301" t="str">
        <f t="shared" si="68"/>
        <v>否</v>
      </c>
    </row>
    <row r="1090" ht="36" hidden="1" customHeight="1" spans="1:9">
      <c r="A1090" s="297">
        <v>2150803</v>
      </c>
      <c r="B1090" s="298" t="s">
        <v>97</v>
      </c>
      <c r="C1090" s="303"/>
      <c r="D1090" s="303"/>
      <c r="E1090" s="303"/>
      <c r="F1090" s="305" t="str">
        <f t="shared" si="65"/>
        <v/>
      </c>
      <c r="G1090" s="305" t="str">
        <f t="shared" si="66"/>
        <v/>
      </c>
      <c r="H1090" s="296" t="str">
        <f t="shared" si="67"/>
        <v>否</v>
      </c>
      <c r="I1090" s="301" t="str">
        <f t="shared" si="68"/>
        <v>否</v>
      </c>
    </row>
    <row r="1091" customFormat="1" ht="36" hidden="1" customHeight="1" spans="1:9">
      <c r="A1091" s="297">
        <v>2150804</v>
      </c>
      <c r="B1091" s="298" t="s">
        <v>914</v>
      </c>
      <c r="C1091" s="299"/>
      <c r="D1091" s="299"/>
      <c r="E1091" s="299"/>
      <c r="F1091" s="271" t="str">
        <f t="shared" si="65"/>
        <v/>
      </c>
      <c r="G1091" s="271" t="str">
        <f t="shared" si="66"/>
        <v/>
      </c>
      <c r="H1091" s="296" t="str">
        <f t="shared" si="67"/>
        <v>否</v>
      </c>
      <c r="I1091" s="301" t="str">
        <f t="shared" si="68"/>
        <v>否</v>
      </c>
    </row>
    <row r="1092" ht="36" customHeight="1" spans="1:9">
      <c r="A1092" s="297">
        <v>2150805</v>
      </c>
      <c r="B1092" s="298" t="s">
        <v>915</v>
      </c>
      <c r="C1092" s="299">
        <v>2058</v>
      </c>
      <c r="D1092" s="299">
        <v>2400</v>
      </c>
      <c r="E1092" s="300">
        <v>2089</v>
      </c>
      <c r="F1092" s="271">
        <f t="shared" si="65"/>
        <v>1.01506316812439</v>
      </c>
      <c r="G1092" s="271">
        <f t="shared" si="66"/>
        <v>0.870416666666667</v>
      </c>
      <c r="H1092" s="296" t="str">
        <f t="shared" si="67"/>
        <v>是</v>
      </c>
      <c r="I1092" s="301" t="str">
        <f t="shared" si="68"/>
        <v>否</v>
      </c>
    </row>
    <row r="1093" ht="36" customHeight="1" spans="1:9">
      <c r="A1093" s="297">
        <v>2150899</v>
      </c>
      <c r="B1093" s="298" t="s">
        <v>916</v>
      </c>
      <c r="C1093" s="299">
        <v>1307</v>
      </c>
      <c r="D1093" s="299">
        <v>1500</v>
      </c>
      <c r="E1093" s="300">
        <v>1632</v>
      </c>
      <c r="F1093" s="271">
        <f t="shared" ref="F1093:F1156" si="69">IF(C1093&lt;&gt;0,E1093/C1093,"")</f>
        <v>1.2486610558531</v>
      </c>
      <c r="G1093" s="271">
        <f t="shared" ref="G1093:G1156" si="70">IF(D1093&lt;&gt;0,E1093/D1093,"")</f>
        <v>1.088</v>
      </c>
      <c r="H1093" s="296" t="str">
        <f t="shared" ref="H1093:H1101" si="71">IF(B1093&lt;&gt;"",IF(SUM(C1093:E1093,J1093)&lt;&gt;0,"是","否"),"是")</f>
        <v>是</v>
      </c>
      <c r="I1093" s="301" t="str">
        <f t="shared" ref="I1093:I1156" si="72">IF(LEN(A1093)&lt;=5,"是","否")</f>
        <v>否</v>
      </c>
    </row>
    <row r="1094" ht="36" customHeight="1" spans="1:9">
      <c r="A1094" s="292">
        <v>21599</v>
      </c>
      <c r="B1094" s="293" t="s">
        <v>917</v>
      </c>
      <c r="C1094" s="306">
        <f>SUM(C1095:C1100)</f>
        <v>5</v>
      </c>
      <c r="D1094" s="306">
        <f>SUM(D1095:D1100)</f>
        <v>5</v>
      </c>
      <c r="E1094" s="306">
        <f>SUM(E1095:E1100)</f>
        <v>0</v>
      </c>
      <c r="F1094" s="179">
        <f t="shared" si="69"/>
        <v>0</v>
      </c>
      <c r="G1094" s="179">
        <f t="shared" si="70"/>
        <v>0</v>
      </c>
      <c r="H1094" s="296" t="str">
        <f t="shared" si="71"/>
        <v>是</v>
      </c>
      <c r="I1094" s="301" t="str">
        <f t="shared" si="72"/>
        <v>是</v>
      </c>
    </row>
    <row r="1095" ht="36" hidden="1" customHeight="1" spans="1:9">
      <c r="A1095" s="297">
        <v>2159901</v>
      </c>
      <c r="B1095" s="298" t="s">
        <v>918</v>
      </c>
      <c r="C1095" s="299"/>
      <c r="D1095" s="299"/>
      <c r="E1095" s="299"/>
      <c r="F1095" s="271" t="str">
        <f t="shared" si="69"/>
        <v/>
      </c>
      <c r="G1095" s="271" t="str">
        <f t="shared" si="70"/>
        <v/>
      </c>
      <c r="H1095" s="296" t="str">
        <f t="shared" si="71"/>
        <v>否</v>
      </c>
      <c r="I1095" s="301" t="str">
        <f t="shared" si="72"/>
        <v>否</v>
      </c>
    </row>
    <row r="1096" ht="36" hidden="1" customHeight="1" spans="1:9">
      <c r="A1096" s="297">
        <v>2159902</v>
      </c>
      <c r="B1096" s="298" t="s">
        <v>919</v>
      </c>
      <c r="C1096" s="299"/>
      <c r="D1096" s="299"/>
      <c r="E1096" s="299"/>
      <c r="F1096" s="271" t="str">
        <f t="shared" si="69"/>
        <v/>
      </c>
      <c r="G1096" s="271" t="str">
        <f t="shared" si="70"/>
        <v/>
      </c>
      <c r="H1096" s="296" t="str">
        <f t="shared" si="71"/>
        <v>否</v>
      </c>
      <c r="I1096" s="301" t="str">
        <f t="shared" si="72"/>
        <v>否</v>
      </c>
    </row>
    <row r="1097" ht="36" hidden="1" customHeight="1" spans="1:9">
      <c r="A1097" s="297">
        <v>2159903</v>
      </c>
      <c r="B1097" s="298" t="s">
        <v>920</v>
      </c>
      <c r="C1097" s="303"/>
      <c r="D1097" s="303"/>
      <c r="E1097" s="303"/>
      <c r="F1097" s="305" t="str">
        <f t="shared" si="69"/>
        <v/>
      </c>
      <c r="G1097" s="305" t="str">
        <f t="shared" si="70"/>
        <v/>
      </c>
      <c r="H1097" s="296" t="str">
        <f t="shared" si="71"/>
        <v>否</v>
      </c>
      <c r="I1097" s="301" t="str">
        <f t="shared" si="72"/>
        <v>否</v>
      </c>
    </row>
    <row r="1098" ht="36" hidden="1" customHeight="1" spans="1:9">
      <c r="A1098" s="297">
        <v>2159904</v>
      </c>
      <c r="B1098" s="302" t="s">
        <v>921</v>
      </c>
      <c r="C1098" s="299"/>
      <c r="D1098" s="299"/>
      <c r="E1098" s="299"/>
      <c r="F1098" s="271" t="str">
        <f t="shared" si="69"/>
        <v/>
      </c>
      <c r="G1098" s="271" t="str">
        <f t="shared" si="70"/>
        <v/>
      </c>
      <c r="H1098" s="296" t="str">
        <f t="shared" si="71"/>
        <v>否</v>
      </c>
      <c r="I1098" s="301" t="str">
        <f t="shared" si="72"/>
        <v>否</v>
      </c>
    </row>
    <row r="1099" ht="36" hidden="1" customHeight="1" spans="1:9">
      <c r="A1099" s="297">
        <v>2159905</v>
      </c>
      <c r="B1099" s="298" t="s">
        <v>922</v>
      </c>
      <c r="C1099" s="299"/>
      <c r="D1099" s="299"/>
      <c r="E1099" s="299"/>
      <c r="F1099" s="271" t="str">
        <f t="shared" si="69"/>
        <v/>
      </c>
      <c r="G1099" s="271" t="str">
        <f t="shared" si="70"/>
        <v/>
      </c>
      <c r="H1099" s="296" t="str">
        <f t="shared" si="71"/>
        <v>否</v>
      </c>
      <c r="I1099" s="301" t="str">
        <f t="shared" si="72"/>
        <v>否</v>
      </c>
    </row>
    <row r="1100" ht="36" customHeight="1" spans="1:9">
      <c r="A1100" s="297">
        <v>2159999</v>
      </c>
      <c r="B1100" s="298" t="s">
        <v>923</v>
      </c>
      <c r="C1100" s="299">
        <v>5</v>
      </c>
      <c r="D1100" s="299">
        <v>5</v>
      </c>
      <c r="E1100" s="300"/>
      <c r="F1100" s="271">
        <f t="shared" si="69"/>
        <v>0</v>
      </c>
      <c r="G1100" s="271">
        <f t="shared" si="70"/>
        <v>0</v>
      </c>
      <c r="H1100" s="296" t="str">
        <f t="shared" si="71"/>
        <v>是</v>
      </c>
      <c r="I1100" s="301" t="str">
        <f t="shared" si="72"/>
        <v>否</v>
      </c>
    </row>
    <row r="1101" ht="36" customHeight="1" spans="1:10">
      <c r="A1101" s="292">
        <v>216</v>
      </c>
      <c r="B1101" s="293" t="s">
        <v>71</v>
      </c>
      <c r="C1101" s="306">
        <f>SUM(C1102,C1112,C1119,C1125)</f>
        <v>11537</v>
      </c>
      <c r="D1101" s="306">
        <f>SUM(D1102,D1112,D1119,D1125)</f>
        <v>2059</v>
      </c>
      <c r="E1101" s="306">
        <f>SUM(E1102,E1112,E1119,E1125)</f>
        <v>1956</v>
      </c>
      <c r="F1101" s="179">
        <f t="shared" si="69"/>
        <v>0.169541475253532</v>
      </c>
      <c r="G1101" s="179">
        <f t="shared" si="70"/>
        <v>0.949975716367168</v>
      </c>
      <c r="H1101" s="296" t="str">
        <f t="shared" si="71"/>
        <v>是</v>
      </c>
      <c r="I1101" s="301" t="str">
        <f t="shared" si="72"/>
        <v>是</v>
      </c>
      <c r="J1101" s="286">
        <v>1</v>
      </c>
    </row>
    <row r="1102" ht="36" customHeight="1" spans="1:9">
      <c r="A1102" s="292">
        <v>21602</v>
      </c>
      <c r="B1102" s="293" t="s">
        <v>924</v>
      </c>
      <c r="C1102" s="306">
        <f>SUM(C1103:C1111)</f>
        <v>429</v>
      </c>
      <c r="D1102" s="306">
        <f>SUM(D1103:D1111)</f>
        <v>477</v>
      </c>
      <c r="E1102" s="306">
        <f>SUM(E1103:E1111)</f>
        <v>590</v>
      </c>
      <c r="F1102" s="179">
        <f t="shared" si="69"/>
        <v>1.37529137529138</v>
      </c>
      <c r="G1102" s="179">
        <f t="shared" si="70"/>
        <v>1.23689727463312</v>
      </c>
      <c r="H1102" s="296" t="str">
        <f t="shared" ref="H1102:H1165" si="73">IF(B1102&lt;&gt;"",IF(SUM(C1102:E1102,J1102)&lt;&gt;0,"是","否"),"是")</f>
        <v>是</v>
      </c>
      <c r="I1102" s="301" t="str">
        <f t="shared" si="72"/>
        <v>是</v>
      </c>
    </row>
    <row r="1103" ht="36" customHeight="1" spans="1:9">
      <c r="A1103" s="297">
        <v>2160201</v>
      </c>
      <c r="B1103" s="298" t="s">
        <v>95</v>
      </c>
      <c r="C1103" s="299">
        <v>222</v>
      </c>
      <c r="D1103" s="299">
        <v>266</v>
      </c>
      <c r="E1103" s="300">
        <v>265</v>
      </c>
      <c r="F1103" s="271">
        <f t="shared" si="69"/>
        <v>1.19369369369369</v>
      </c>
      <c r="G1103" s="271">
        <f t="shared" si="70"/>
        <v>0.996240601503759</v>
      </c>
      <c r="H1103" s="296" t="str">
        <f t="shared" si="73"/>
        <v>是</v>
      </c>
      <c r="I1103" s="301" t="str">
        <f t="shared" si="72"/>
        <v>否</v>
      </c>
    </row>
    <row r="1104" ht="36" customHeight="1" spans="1:9">
      <c r="A1104" s="297">
        <v>2160202</v>
      </c>
      <c r="B1104" s="298" t="s">
        <v>96</v>
      </c>
      <c r="C1104" s="303">
        <v>26</v>
      </c>
      <c r="D1104" s="303">
        <v>31</v>
      </c>
      <c r="E1104" s="304">
        <v>25</v>
      </c>
      <c r="F1104" s="305">
        <f t="shared" si="69"/>
        <v>0.961538461538462</v>
      </c>
      <c r="G1104" s="305">
        <f t="shared" si="70"/>
        <v>0.806451612903226</v>
      </c>
      <c r="H1104" s="296" t="str">
        <f t="shared" si="73"/>
        <v>是</v>
      </c>
      <c r="I1104" s="301" t="str">
        <f t="shared" si="72"/>
        <v>否</v>
      </c>
    </row>
    <row r="1105" ht="36" hidden="1" customHeight="1" spans="1:9">
      <c r="A1105" s="297">
        <v>2160203</v>
      </c>
      <c r="B1105" s="298" t="s">
        <v>97</v>
      </c>
      <c r="C1105" s="303"/>
      <c r="D1105" s="303">
        <v>0</v>
      </c>
      <c r="E1105" s="303">
        <v>0</v>
      </c>
      <c r="F1105" s="305" t="str">
        <f t="shared" si="69"/>
        <v/>
      </c>
      <c r="G1105" s="305" t="str">
        <f t="shared" si="70"/>
        <v/>
      </c>
      <c r="H1105" s="296" t="str">
        <f t="shared" si="73"/>
        <v>否</v>
      </c>
      <c r="I1105" s="301" t="str">
        <f t="shared" si="72"/>
        <v>否</v>
      </c>
    </row>
    <row r="1106" ht="36" hidden="1" customHeight="1" spans="1:9">
      <c r="A1106" s="297">
        <v>2160216</v>
      </c>
      <c r="B1106" s="298" t="s">
        <v>925</v>
      </c>
      <c r="C1106" s="299"/>
      <c r="D1106" s="299">
        <v>0</v>
      </c>
      <c r="E1106" s="299">
        <v>0</v>
      </c>
      <c r="F1106" s="271" t="str">
        <f t="shared" si="69"/>
        <v/>
      </c>
      <c r="G1106" s="271" t="str">
        <f t="shared" si="70"/>
        <v/>
      </c>
      <c r="H1106" s="296" t="str">
        <f t="shared" si="73"/>
        <v>否</v>
      </c>
      <c r="I1106" s="301" t="str">
        <f t="shared" si="72"/>
        <v>否</v>
      </c>
    </row>
    <row r="1107" ht="36" hidden="1" customHeight="1" spans="1:9">
      <c r="A1107" s="297">
        <v>2160217</v>
      </c>
      <c r="B1107" s="298" t="s">
        <v>926</v>
      </c>
      <c r="C1107" s="299"/>
      <c r="D1107" s="299">
        <v>0</v>
      </c>
      <c r="E1107" s="299">
        <v>0</v>
      </c>
      <c r="F1107" s="271" t="str">
        <f t="shared" si="69"/>
        <v/>
      </c>
      <c r="G1107" s="271" t="str">
        <f t="shared" si="70"/>
        <v/>
      </c>
      <c r="H1107" s="296" t="str">
        <f t="shared" si="73"/>
        <v>否</v>
      </c>
      <c r="I1107" s="301" t="str">
        <f t="shared" si="72"/>
        <v>否</v>
      </c>
    </row>
    <row r="1108" ht="36" hidden="1" customHeight="1" spans="1:9">
      <c r="A1108" s="297">
        <v>2160218</v>
      </c>
      <c r="B1108" s="298" t="s">
        <v>927</v>
      </c>
      <c r="C1108" s="299"/>
      <c r="D1108" s="299">
        <v>0</v>
      </c>
      <c r="E1108" s="299">
        <v>0</v>
      </c>
      <c r="F1108" s="271" t="str">
        <f t="shared" si="69"/>
        <v/>
      </c>
      <c r="G1108" s="271" t="str">
        <f t="shared" si="70"/>
        <v/>
      </c>
      <c r="H1108" s="296" t="str">
        <f t="shared" si="73"/>
        <v>否</v>
      </c>
      <c r="I1108" s="301" t="str">
        <f t="shared" si="72"/>
        <v>否</v>
      </c>
    </row>
    <row r="1109" ht="36" hidden="1" customHeight="1" spans="1:9">
      <c r="A1109" s="297">
        <v>2160219</v>
      </c>
      <c r="B1109" s="298" t="s">
        <v>928</v>
      </c>
      <c r="C1109" s="299"/>
      <c r="D1109" s="299">
        <v>0</v>
      </c>
      <c r="E1109" s="299">
        <v>0</v>
      </c>
      <c r="F1109" s="271" t="str">
        <f t="shared" si="69"/>
        <v/>
      </c>
      <c r="G1109" s="271" t="str">
        <f t="shared" si="70"/>
        <v/>
      </c>
      <c r="H1109" s="296" t="str">
        <f t="shared" si="73"/>
        <v>否</v>
      </c>
      <c r="I1109" s="301" t="str">
        <f t="shared" si="72"/>
        <v>否</v>
      </c>
    </row>
    <row r="1110" ht="36" hidden="1" customHeight="1" spans="1:9">
      <c r="A1110" s="297">
        <v>2160250</v>
      </c>
      <c r="B1110" s="298" t="s">
        <v>104</v>
      </c>
      <c r="C1110" s="299"/>
      <c r="D1110" s="299">
        <v>0</v>
      </c>
      <c r="E1110" s="299">
        <v>0</v>
      </c>
      <c r="F1110" s="271" t="str">
        <f t="shared" si="69"/>
        <v/>
      </c>
      <c r="G1110" s="271" t="str">
        <f t="shared" si="70"/>
        <v/>
      </c>
      <c r="H1110" s="296" t="str">
        <f t="shared" si="73"/>
        <v>否</v>
      </c>
      <c r="I1110" s="301" t="str">
        <f t="shared" si="72"/>
        <v>否</v>
      </c>
    </row>
    <row r="1111" ht="36" customHeight="1" spans="1:9">
      <c r="A1111" s="297">
        <v>2160299</v>
      </c>
      <c r="B1111" s="298" t="s">
        <v>929</v>
      </c>
      <c r="C1111" s="299">
        <v>181</v>
      </c>
      <c r="D1111" s="299">
        <v>180</v>
      </c>
      <c r="E1111" s="300">
        <v>300</v>
      </c>
      <c r="F1111" s="271">
        <f t="shared" si="69"/>
        <v>1.65745856353591</v>
      </c>
      <c r="G1111" s="271">
        <f t="shared" si="70"/>
        <v>1.66666666666667</v>
      </c>
      <c r="H1111" s="296" t="str">
        <f t="shared" si="73"/>
        <v>是</v>
      </c>
      <c r="I1111" s="301" t="str">
        <f t="shared" si="72"/>
        <v>否</v>
      </c>
    </row>
    <row r="1112" ht="36" customHeight="1" spans="1:9">
      <c r="A1112" s="292">
        <v>21605</v>
      </c>
      <c r="B1112" s="293" t="s">
        <v>930</v>
      </c>
      <c r="C1112" s="306">
        <f>SUM(C1113:C1118)</f>
        <v>1039</v>
      </c>
      <c r="D1112" s="306">
        <f>SUM(D1113:D1118)</f>
        <v>1112</v>
      </c>
      <c r="E1112" s="306">
        <f>SUM(E1113:E1118)</f>
        <v>620</v>
      </c>
      <c r="F1112" s="179">
        <f t="shared" si="69"/>
        <v>0.596727622714148</v>
      </c>
      <c r="G1112" s="179">
        <f t="shared" si="70"/>
        <v>0.557553956834532</v>
      </c>
      <c r="H1112" s="296" t="str">
        <f t="shared" si="73"/>
        <v>是</v>
      </c>
      <c r="I1112" s="301" t="str">
        <f t="shared" si="72"/>
        <v>是</v>
      </c>
    </row>
    <row r="1113" ht="36" customHeight="1" spans="1:9">
      <c r="A1113" s="297">
        <v>2160501</v>
      </c>
      <c r="B1113" s="298" t="s">
        <v>95</v>
      </c>
      <c r="C1113" s="299">
        <v>260</v>
      </c>
      <c r="D1113" s="299">
        <v>312</v>
      </c>
      <c r="E1113" s="300">
        <v>322</v>
      </c>
      <c r="F1113" s="271">
        <f t="shared" si="69"/>
        <v>1.23846153846154</v>
      </c>
      <c r="G1113" s="271">
        <f t="shared" si="70"/>
        <v>1.03205128205128</v>
      </c>
      <c r="H1113" s="296" t="str">
        <f t="shared" si="73"/>
        <v>是</v>
      </c>
      <c r="I1113" s="301" t="str">
        <f t="shared" si="72"/>
        <v>否</v>
      </c>
    </row>
    <row r="1114" ht="36" customHeight="1" spans="1:9">
      <c r="A1114" s="297">
        <v>2160502</v>
      </c>
      <c r="B1114" s="298" t="s">
        <v>96</v>
      </c>
      <c r="C1114" s="299"/>
      <c r="D1114" s="299">
        <v>0</v>
      </c>
      <c r="E1114" s="300">
        <v>18</v>
      </c>
      <c r="F1114" s="271" t="str">
        <f t="shared" si="69"/>
        <v/>
      </c>
      <c r="G1114" s="271" t="str">
        <f t="shared" si="70"/>
        <v/>
      </c>
      <c r="H1114" s="296" t="str">
        <f t="shared" si="73"/>
        <v>是</v>
      </c>
      <c r="I1114" s="301" t="str">
        <f t="shared" si="72"/>
        <v>否</v>
      </c>
    </row>
    <row r="1115" ht="36" hidden="1" customHeight="1" spans="1:9">
      <c r="A1115" s="297">
        <v>2160503</v>
      </c>
      <c r="B1115" s="298" t="s">
        <v>97</v>
      </c>
      <c r="C1115" s="303"/>
      <c r="D1115" s="303">
        <v>0</v>
      </c>
      <c r="E1115" s="303"/>
      <c r="F1115" s="305" t="str">
        <f t="shared" si="69"/>
        <v/>
      </c>
      <c r="G1115" s="305" t="str">
        <f t="shared" si="70"/>
        <v/>
      </c>
      <c r="H1115" s="296" t="str">
        <f t="shared" si="73"/>
        <v>否</v>
      </c>
      <c r="I1115" s="301" t="str">
        <f t="shared" si="72"/>
        <v>否</v>
      </c>
    </row>
    <row r="1116" ht="36" hidden="1" customHeight="1" spans="1:9">
      <c r="A1116" s="297">
        <v>2160504</v>
      </c>
      <c r="B1116" s="298" t="s">
        <v>931</v>
      </c>
      <c r="C1116" s="299"/>
      <c r="D1116" s="299">
        <v>0</v>
      </c>
      <c r="E1116" s="299"/>
      <c r="F1116" s="271" t="str">
        <f t="shared" si="69"/>
        <v/>
      </c>
      <c r="G1116" s="271" t="str">
        <f t="shared" si="70"/>
        <v/>
      </c>
      <c r="H1116" s="296" t="str">
        <f t="shared" si="73"/>
        <v>否</v>
      </c>
      <c r="I1116" s="301" t="str">
        <f t="shared" si="72"/>
        <v>否</v>
      </c>
    </row>
    <row r="1117" ht="36" hidden="1" customHeight="1" spans="1:9">
      <c r="A1117" s="297">
        <v>2160505</v>
      </c>
      <c r="B1117" s="298" t="s">
        <v>932</v>
      </c>
      <c r="C1117" s="299"/>
      <c r="D1117" s="299">
        <v>0</v>
      </c>
      <c r="E1117" s="299"/>
      <c r="F1117" s="271" t="str">
        <f t="shared" si="69"/>
        <v/>
      </c>
      <c r="G1117" s="271" t="str">
        <f t="shared" si="70"/>
        <v/>
      </c>
      <c r="H1117" s="296" t="str">
        <f t="shared" si="73"/>
        <v>否</v>
      </c>
      <c r="I1117" s="301" t="str">
        <f t="shared" si="72"/>
        <v>否</v>
      </c>
    </row>
    <row r="1118" ht="36" customHeight="1" spans="1:9">
      <c r="A1118" s="297">
        <v>2160599</v>
      </c>
      <c r="B1118" s="298" t="s">
        <v>933</v>
      </c>
      <c r="C1118" s="299">
        <v>779</v>
      </c>
      <c r="D1118" s="299">
        <v>800</v>
      </c>
      <c r="E1118" s="300">
        <v>280</v>
      </c>
      <c r="F1118" s="271">
        <f t="shared" si="69"/>
        <v>0.359435173299101</v>
      </c>
      <c r="G1118" s="271">
        <f t="shared" si="70"/>
        <v>0.35</v>
      </c>
      <c r="H1118" s="296" t="str">
        <f t="shared" si="73"/>
        <v>是</v>
      </c>
      <c r="I1118" s="301" t="str">
        <f t="shared" si="72"/>
        <v>否</v>
      </c>
    </row>
    <row r="1119" ht="36" customHeight="1" spans="1:9">
      <c r="A1119" s="292">
        <v>21606</v>
      </c>
      <c r="B1119" s="293" t="s">
        <v>934</v>
      </c>
      <c r="C1119" s="306">
        <f>SUM(C1120:C1124)</f>
        <v>120</v>
      </c>
      <c r="D1119" s="306">
        <f>SUM(D1120:D1124)</f>
        <v>120</v>
      </c>
      <c r="E1119" s="306">
        <f>SUM(E1120:E1124)</f>
        <v>746</v>
      </c>
      <c r="F1119" s="179">
        <f t="shared" si="69"/>
        <v>6.21666666666667</v>
      </c>
      <c r="G1119" s="179">
        <f t="shared" si="70"/>
        <v>6.21666666666667</v>
      </c>
      <c r="H1119" s="296" t="str">
        <f t="shared" si="73"/>
        <v>是</v>
      </c>
      <c r="I1119" s="301" t="str">
        <f t="shared" si="72"/>
        <v>是</v>
      </c>
    </row>
    <row r="1120" ht="36" hidden="1" customHeight="1" spans="1:9">
      <c r="A1120" s="297">
        <v>2160601</v>
      </c>
      <c r="B1120" s="298" t="s">
        <v>95</v>
      </c>
      <c r="C1120" s="299"/>
      <c r="D1120" s="299"/>
      <c r="E1120" s="299"/>
      <c r="F1120" s="271" t="str">
        <f t="shared" si="69"/>
        <v/>
      </c>
      <c r="G1120" s="271" t="str">
        <f t="shared" si="70"/>
        <v/>
      </c>
      <c r="H1120" s="296" t="str">
        <f t="shared" si="73"/>
        <v>否</v>
      </c>
      <c r="I1120" s="301" t="str">
        <f t="shared" si="72"/>
        <v>否</v>
      </c>
    </row>
    <row r="1121" ht="36" hidden="1" customHeight="1" spans="1:9">
      <c r="A1121" s="297">
        <v>2160602</v>
      </c>
      <c r="B1121" s="298" t="s">
        <v>96</v>
      </c>
      <c r="C1121" s="299"/>
      <c r="D1121" s="299"/>
      <c r="E1121" s="299"/>
      <c r="F1121" s="271" t="str">
        <f t="shared" si="69"/>
        <v/>
      </c>
      <c r="G1121" s="271" t="str">
        <f t="shared" si="70"/>
        <v/>
      </c>
      <c r="H1121" s="296" t="str">
        <f t="shared" si="73"/>
        <v>否</v>
      </c>
      <c r="I1121" s="301" t="str">
        <f t="shared" si="72"/>
        <v>否</v>
      </c>
    </row>
    <row r="1122" ht="36" hidden="1" customHeight="1" spans="1:9">
      <c r="A1122" s="297">
        <v>2160603</v>
      </c>
      <c r="B1122" s="298" t="s">
        <v>97</v>
      </c>
      <c r="C1122" s="303"/>
      <c r="D1122" s="303"/>
      <c r="E1122" s="303"/>
      <c r="F1122" s="305" t="str">
        <f t="shared" si="69"/>
        <v/>
      </c>
      <c r="G1122" s="305" t="str">
        <f t="shared" si="70"/>
        <v/>
      </c>
      <c r="H1122" s="296" t="str">
        <f t="shared" si="73"/>
        <v>否</v>
      </c>
      <c r="I1122" s="301" t="str">
        <f t="shared" si="72"/>
        <v>否</v>
      </c>
    </row>
    <row r="1123" ht="36" hidden="1" customHeight="1" spans="1:9">
      <c r="A1123" s="297">
        <v>2160607</v>
      </c>
      <c r="B1123" s="298" t="s">
        <v>935</v>
      </c>
      <c r="C1123" s="299"/>
      <c r="D1123" s="299"/>
      <c r="E1123" s="299"/>
      <c r="F1123" s="271" t="str">
        <f t="shared" si="69"/>
        <v/>
      </c>
      <c r="G1123" s="271" t="str">
        <f t="shared" si="70"/>
        <v/>
      </c>
      <c r="H1123" s="296" t="str">
        <f t="shared" si="73"/>
        <v>否</v>
      </c>
      <c r="I1123" s="301" t="str">
        <f t="shared" si="72"/>
        <v>否</v>
      </c>
    </row>
    <row r="1124" ht="36" customHeight="1" spans="1:9">
      <c r="A1124" s="297">
        <v>2160699</v>
      </c>
      <c r="B1124" s="298" t="s">
        <v>936</v>
      </c>
      <c r="C1124" s="299">
        <v>120</v>
      </c>
      <c r="D1124" s="299">
        <v>120</v>
      </c>
      <c r="E1124" s="300">
        <v>746</v>
      </c>
      <c r="F1124" s="271">
        <f t="shared" si="69"/>
        <v>6.21666666666667</v>
      </c>
      <c r="G1124" s="271">
        <f t="shared" si="70"/>
        <v>6.21666666666667</v>
      </c>
      <c r="H1124" s="296" t="str">
        <f t="shared" si="73"/>
        <v>是</v>
      </c>
      <c r="I1124" s="301" t="str">
        <f t="shared" si="72"/>
        <v>否</v>
      </c>
    </row>
    <row r="1125" ht="36" customHeight="1" spans="1:9">
      <c r="A1125" s="292">
        <v>21699</v>
      </c>
      <c r="B1125" s="293" t="s">
        <v>937</v>
      </c>
      <c r="C1125" s="306">
        <f>SUM(C1126:C1127)</f>
        <v>9949</v>
      </c>
      <c r="D1125" s="306">
        <f>SUM(D1126:D1127)</f>
        <v>350</v>
      </c>
      <c r="E1125" s="306">
        <f>SUM(E1126:E1127)</f>
        <v>0</v>
      </c>
      <c r="F1125" s="179">
        <f t="shared" si="69"/>
        <v>0</v>
      </c>
      <c r="G1125" s="179">
        <f t="shared" si="70"/>
        <v>0</v>
      </c>
      <c r="H1125" s="296" t="str">
        <f t="shared" si="73"/>
        <v>是</v>
      </c>
      <c r="I1125" s="301" t="str">
        <f t="shared" si="72"/>
        <v>是</v>
      </c>
    </row>
    <row r="1126" ht="36" customHeight="1" spans="1:9">
      <c r="A1126" s="297">
        <v>2169901</v>
      </c>
      <c r="B1126" s="298" t="s">
        <v>938</v>
      </c>
      <c r="C1126" s="299">
        <v>330</v>
      </c>
      <c r="D1126" s="299">
        <v>350</v>
      </c>
      <c r="E1126" s="300"/>
      <c r="F1126" s="271">
        <f t="shared" si="69"/>
        <v>0</v>
      </c>
      <c r="G1126" s="271">
        <f t="shared" si="70"/>
        <v>0</v>
      </c>
      <c r="H1126" s="296" t="str">
        <f t="shared" si="73"/>
        <v>是</v>
      </c>
      <c r="I1126" s="301" t="str">
        <f t="shared" si="72"/>
        <v>否</v>
      </c>
    </row>
    <row r="1127" ht="36" customHeight="1" spans="1:9">
      <c r="A1127" s="297">
        <v>2169999</v>
      </c>
      <c r="B1127" s="298" t="s">
        <v>939</v>
      </c>
      <c r="C1127" s="299">
        <v>9619</v>
      </c>
      <c r="D1127" s="299"/>
      <c r="E1127" s="300"/>
      <c r="F1127" s="271">
        <f t="shared" si="69"/>
        <v>0</v>
      </c>
      <c r="G1127" s="271" t="str">
        <f t="shared" si="70"/>
        <v/>
      </c>
      <c r="H1127" s="296" t="str">
        <f t="shared" si="73"/>
        <v>是</v>
      </c>
      <c r="I1127" s="301" t="str">
        <f t="shared" si="72"/>
        <v>否</v>
      </c>
    </row>
    <row r="1128" ht="36" customHeight="1" spans="1:10">
      <c r="A1128" s="292">
        <v>217</v>
      </c>
      <c r="B1128" s="293" t="s">
        <v>72</v>
      </c>
      <c r="C1128" s="294">
        <f>SUM(C1129,C1136,C1142)</f>
        <v>139</v>
      </c>
      <c r="D1128" s="294">
        <f>SUM(D1129,D1136,D1142)</f>
        <v>120</v>
      </c>
      <c r="E1128" s="294">
        <f>SUM(E1129,E1136,E1142)</f>
        <v>106</v>
      </c>
      <c r="F1128" s="295">
        <f t="shared" si="69"/>
        <v>0.762589928057554</v>
      </c>
      <c r="G1128" s="295">
        <f t="shared" si="70"/>
        <v>0.883333333333333</v>
      </c>
      <c r="H1128" s="296" t="str">
        <f t="shared" si="73"/>
        <v>是</v>
      </c>
      <c r="I1128" s="301" t="str">
        <f t="shared" si="72"/>
        <v>是</v>
      </c>
      <c r="J1128" s="286">
        <v>1</v>
      </c>
    </row>
    <row r="1129" customFormat="1" ht="36" customHeight="1" spans="1:9">
      <c r="A1129" s="292">
        <v>21701</v>
      </c>
      <c r="B1129" s="293" t="s">
        <v>940</v>
      </c>
      <c r="C1129" s="306">
        <f>SUM(C1130:C1135)</f>
        <v>50</v>
      </c>
      <c r="D1129" s="306">
        <f>SUM(D1130:D1135)</f>
        <v>50</v>
      </c>
      <c r="E1129" s="306">
        <f>SUM(E1130:E1135)</f>
        <v>0</v>
      </c>
      <c r="F1129" s="179">
        <f t="shared" si="69"/>
        <v>0</v>
      </c>
      <c r="G1129" s="179">
        <f t="shared" si="70"/>
        <v>0</v>
      </c>
      <c r="H1129" s="296" t="str">
        <f t="shared" si="73"/>
        <v>是</v>
      </c>
      <c r="I1129" s="301" t="str">
        <f t="shared" si="72"/>
        <v>是</v>
      </c>
    </row>
    <row r="1130" customFormat="1" ht="36" hidden="1" customHeight="1" spans="1:9">
      <c r="A1130" s="297">
        <v>2170101</v>
      </c>
      <c r="B1130" s="298" t="s">
        <v>95</v>
      </c>
      <c r="C1130" s="299"/>
      <c r="D1130" s="299"/>
      <c r="E1130" s="299"/>
      <c r="F1130" s="271" t="str">
        <f t="shared" si="69"/>
        <v/>
      </c>
      <c r="G1130" s="271" t="str">
        <f t="shared" si="70"/>
        <v/>
      </c>
      <c r="H1130" s="296" t="str">
        <f t="shared" si="73"/>
        <v>否</v>
      </c>
      <c r="I1130" s="301" t="str">
        <f t="shared" si="72"/>
        <v>否</v>
      </c>
    </row>
    <row r="1131" ht="36" hidden="1" customHeight="1" spans="1:9">
      <c r="A1131" s="297">
        <v>2170102</v>
      </c>
      <c r="B1131" s="298" t="s">
        <v>96</v>
      </c>
      <c r="C1131" s="303"/>
      <c r="D1131" s="303"/>
      <c r="E1131" s="303"/>
      <c r="F1131" s="305" t="str">
        <f t="shared" si="69"/>
        <v/>
      </c>
      <c r="G1131" s="305" t="str">
        <f t="shared" si="70"/>
        <v/>
      </c>
      <c r="H1131" s="296" t="str">
        <f t="shared" si="73"/>
        <v>否</v>
      </c>
      <c r="I1131" s="301" t="str">
        <f t="shared" si="72"/>
        <v>否</v>
      </c>
    </row>
    <row r="1132" ht="36" hidden="1" customHeight="1" spans="1:9">
      <c r="A1132" s="297">
        <v>2170103</v>
      </c>
      <c r="B1132" s="298" t="s">
        <v>97</v>
      </c>
      <c r="C1132" s="303"/>
      <c r="D1132" s="303"/>
      <c r="E1132" s="303"/>
      <c r="F1132" s="305" t="str">
        <f t="shared" si="69"/>
        <v/>
      </c>
      <c r="G1132" s="305" t="str">
        <f t="shared" si="70"/>
        <v/>
      </c>
      <c r="H1132" s="296" t="str">
        <f t="shared" si="73"/>
        <v>否</v>
      </c>
      <c r="I1132" s="301" t="str">
        <f t="shared" si="72"/>
        <v>否</v>
      </c>
    </row>
    <row r="1133" customFormat="1" ht="36" hidden="1" customHeight="1" spans="1:9">
      <c r="A1133" s="297">
        <v>2170104</v>
      </c>
      <c r="B1133" s="298" t="s">
        <v>941</v>
      </c>
      <c r="C1133" s="299"/>
      <c r="D1133" s="299"/>
      <c r="E1133" s="299"/>
      <c r="F1133" s="271" t="str">
        <f t="shared" si="69"/>
        <v/>
      </c>
      <c r="G1133" s="271" t="str">
        <f t="shared" si="70"/>
        <v/>
      </c>
      <c r="H1133" s="296" t="str">
        <f t="shared" si="73"/>
        <v>否</v>
      </c>
      <c r="I1133" s="301" t="str">
        <f t="shared" si="72"/>
        <v>否</v>
      </c>
    </row>
    <row r="1134" customFormat="1" ht="36" hidden="1" customHeight="1" spans="1:9">
      <c r="A1134" s="297">
        <v>2170150</v>
      </c>
      <c r="B1134" s="298" t="s">
        <v>104</v>
      </c>
      <c r="C1134" s="299"/>
      <c r="D1134" s="299"/>
      <c r="E1134" s="299"/>
      <c r="F1134" s="271" t="str">
        <f t="shared" si="69"/>
        <v/>
      </c>
      <c r="G1134" s="271" t="str">
        <f t="shared" si="70"/>
        <v/>
      </c>
      <c r="H1134" s="296" t="str">
        <f t="shared" si="73"/>
        <v>否</v>
      </c>
      <c r="I1134" s="301" t="str">
        <f t="shared" si="72"/>
        <v>否</v>
      </c>
    </row>
    <row r="1135" ht="36" customHeight="1" spans="1:9">
      <c r="A1135" s="297">
        <v>2170199</v>
      </c>
      <c r="B1135" s="298" t="s">
        <v>942</v>
      </c>
      <c r="C1135" s="299">
        <v>50</v>
      </c>
      <c r="D1135" s="299">
        <v>50</v>
      </c>
      <c r="E1135" s="300"/>
      <c r="F1135" s="271">
        <f t="shared" si="69"/>
        <v>0</v>
      </c>
      <c r="G1135" s="271">
        <f t="shared" si="70"/>
        <v>0</v>
      </c>
      <c r="H1135" s="296" t="str">
        <f t="shared" si="73"/>
        <v>是</v>
      </c>
      <c r="I1135" s="301" t="str">
        <f t="shared" si="72"/>
        <v>否</v>
      </c>
    </row>
    <row r="1136" customFormat="1" ht="36" hidden="1" customHeight="1" spans="1:9">
      <c r="A1136" s="292">
        <v>21703</v>
      </c>
      <c r="B1136" s="307" t="s">
        <v>943</v>
      </c>
      <c r="C1136" s="306">
        <f>SUM(C1137:C1141)</f>
        <v>0</v>
      </c>
      <c r="D1136" s="306">
        <f>SUM(D1137:D1141)</f>
        <v>0</v>
      </c>
      <c r="E1136" s="306">
        <f>SUM(E1137:E1141)</f>
        <v>0</v>
      </c>
      <c r="F1136" s="179" t="str">
        <f t="shared" si="69"/>
        <v/>
      </c>
      <c r="G1136" s="179" t="str">
        <f t="shared" si="70"/>
        <v/>
      </c>
      <c r="H1136" s="296" t="str">
        <f t="shared" si="73"/>
        <v>否</v>
      </c>
      <c r="I1136" s="301" t="str">
        <f t="shared" si="72"/>
        <v>是</v>
      </c>
    </row>
    <row r="1137" ht="36" hidden="1" customHeight="1" spans="1:9">
      <c r="A1137" s="297">
        <v>2170301</v>
      </c>
      <c r="B1137" s="302" t="s">
        <v>944</v>
      </c>
      <c r="C1137" s="299"/>
      <c r="D1137" s="299"/>
      <c r="E1137" s="299"/>
      <c r="F1137" s="271" t="str">
        <f t="shared" si="69"/>
        <v/>
      </c>
      <c r="G1137" s="271" t="str">
        <f t="shared" si="70"/>
        <v/>
      </c>
      <c r="H1137" s="296" t="str">
        <f t="shared" si="73"/>
        <v>否</v>
      </c>
      <c r="I1137" s="301" t="str">
        <f t="shared" si="72"/>
        <v>否</v>
      </c>
    </row>
    <row r="1138" ht="36" hidden="1" customHeight="1" spans="1:9">
      <c r="A1138" s="297">
        <v>2170302</v>
      </c>
      <c r="B1138" s="298" t="s">
        <v>945</v>
      </c>
      <c r="C1138" s="299"/>
      <c r="D1138" s="299"/>
      <c r="E1138" s="299"/>
      <c r="F1138" s="271" t="str">
        <f t="shared" si="69"/>
        <v/>
      </c>
      <c r="G1138" s="271" t="str">
        <f t="shared" si="70"/>
        <v/>
      </c>
      <c r="H1138" s="296" t="str">
        <f t="shared" si="73"/>
        <v>否</v>
      </c>
      <c r="I1138" s="301" t="str">
        <f t="shared" si="72"/>
        <v>否</v>
      </c>
    </row>
    <row r="1139" ht="36" hidden="1" customHeight="1" spans="1:9">
      <c r="A1139" s="297">
        <v>2170303</v>
      </c>
      <c r="B1139" s="298" t="s">
        <v>946</v>
      </c>
      <c r="C1139" s="303"/>
      <c r="D1139" s="303"/>
      <c r="E1139" s="303"/>
      <c r="F1139" s="305" t="str">
        <f t="shared" si="69"/>
        <v/>
      </c>
      <c r="G1139" s="305" t="str">
        <f t="shared" si="70"/>
        <v/>
      </c>
      <c r="H1139" s="296" t="str">
        <f t="shared" si="73"/>
        <v>否</v>
      </c>
      <c r="I1139" s="301" t="str">
        <f t="shared" si="72"/>
        <v>否</v>
      </c>
    </row>
    <row r="1140" customFormat="1" ht="36" hidden="1" customHeight="1" spans="1:9">
      <c r="A1140" s="297">
        <v>2170304</v>
      </c>
      <c r="B1140" s="302" t="s">
        <v>947</v>
      </c>
      <c r="C1140" s="299"/>
      <c r="D1140" s="299"/>
      <c r="E1140" s="299"/>
      <c r="F1140" s="271" t="str">
        <f t="shared" si="69"/>
        <v/>
      </c>
      <c r="G1140" s="271" t="str">
        <f t="shared" si="70"/>
        <v/>
      </c>
      <c r="H1140" s="296" t="str">
        <f t="shared" si="73"/>
        <v>否</v>
      </c>
      <c r="I1140" s="301" t="str">
        <f t="shared" si="72"/>
        <v>否</v>
      </c>
    </row>
    <row r="1141" customFormat="1" ht="36" hidden="1" customHeight="1" spans="1:9">
      <c r="A1141" s="297">
        <v>2170399</v>
      </c>
      <c r="B1141" s="302" t="s">
        <v>948</v>
      </c>
      <c r="C1141" s="299"/>
      <c r="D1141" s="299"/>
      <c r="E1141" s="299"/>
      <c r="F1141" s="271" t="str">
        <f t="shared" si="69"/>
        <v/>
      </c>
      <c r="G1141" s="271" t="str">
        <f t="shared" si="70"/>
        <v/>
      </c>
      <c r="H1141" s="296" t="str">
        <f t="shared" si="73"/>
        <v>否</v>
      </c>
      <c r="I1141" s="301" t="str">
        <f t="shared" si="72"/>
        <v>否</v>
      </c>
    </row>
    <row r="1142" customFormat="1" ht="36" customHeight="1" spans="1:9">
      <c r="A1142" s="297">
        <v>21799</v>
      </c>
      <c r="B1142" s="298" t="s">
        <v>949</v>
      </c>
      <c r="C1142" s="299">
        <v>89</v>
      </c>
      <c r="D1142" s="299">
        <v>70</v>
      </c>
      <c r="E1142" s="300">
        <v>106</v>
      </c>
      <c r="F1142" s="271">
        <f t="shared" si="69"/>
        <v>1.19101123595506</v>
      </c>
      <c r="G1142" s="271">
        <f t="shared" si="70"/>
        <v>1.51428571428571</v>
      </c>
      <c r="H1142" s="296" t="str">
        <f t="shared" si="73"/>
        <v>是</v>
      </c>
      <c r="I1142" s="301" t="str">
        <f t="shared" si="72"/>
        <v>是</v>
      </c>
    </row>
    <row r="1143" customFormat="1" ht="36" customHeight="1" spans="1:10">
      <c r="A1143" s="292">
        <v>219</v>
      </c>
      <c r="B1143" s="307" t="s">
        <v>73</v>
      </c>
      <c r="C1143" s="306">
        <f>SUM(C1144:C1152)</f>
        <v>0</v>
      </c>
      <c r="D1143" s="306">
        <f>SUM(D1144:D1152)</f>
        <v>0</v>
      </c>
      <c r="E1143" s="306">
        <f>SUM(E1144:E1152)</f>
        <v>0</v>
      </c>
      <c r="F1143" s="179" t="str">
        <f t="shared" si="69"/>
        <v/>
      </c>
      <c r="G1143" s="179" t="str">
        <f t="shared" si="70"/>
        <v/>
      </c>
      <c r="H1143" s="296" t="str">
        <f t="shared" si="73"/>
        <v>是</v>
      </c>
      <c r="I1143" s="301" t="str">
        <f t="shared" si="72"/>
        <v>是</v>
      </c>
      <c r="J1143" s="286">
        <v>1</v>
      </c>
    </row>
    <row r="1144" customFormat="1" ht="36" hidden="1" customHeight="1" spans="1:9">
      <c r="A1144" s="297">
        <v>21901</v>
      </c>
      <c r="B1144" s="298" t="s">
        <v>950</v>
      </c>
      <c r="C1144" s="299"/>
      <c r="D1144" s="299"/>
      <c r="E1144" s="299"/>
      <c r="F1144" s="271" t="str">
        <f t="shared" si="69"/>
        <v/>
      </c>
      <c r="G1144" s="271" t="str">
        <f t="shared" si="70"/>
        <v/>
      </c>
      <c r="H1144" s="296" t="str">
        <f t="shared" si="73"/>
        <v>否</v>
      </c>
      <c r="I1144" s="301" t="str">
        <f t="shared" si="72"/>
        <v>是</v>
      </c>
    </row>
    <row r="1145" customFormat="1" ht="36" hidden="1" customHeight="1" spans="1:9">
      <c r="A1145" s="297">
        <v>21902</v>
      </c>
      <c r="B1145" s="298" t="s">
        <v>951</v>
      </c>
      <c r="C1145" s="299"/>
      <c r="D1145" s="299"/>
      <c r="E1145" s="299"/>
      <c r="F1145" s="271" t="str">
        <f t="shared" si="69"/>
        <v/>
      </c>
      <c r="G1145" s="271" t="str">
        <f t="shared" si="70"/>
        <v/>
      </c>
      <c r="H1145" s="296" t="str">
        <f t="shared" si="73"/>
        <v>否</v>
      </c>
      <c r="I1145" s="301" t="str">
        <f t="shared" si="72"/>
        <v>是</v>
      </c>
    </row>
    <row r="1146" customFormat="1" ht="36" hidden="1" customHeight="1" spans="1:9">
      <c r="A1146" s="297">
        <v>21903</v>
      </c>
      <c r="B1146" s="298" t="s">
        <v>952</v>
      </c>
      <c r="C1146" s="303"/>
      <c r="D1146" s="303"/>
      <c r="E1146" s="303"/>
      <c r="F1146" s="305" t="str">
        <f t="shared" si="69"/>
        <v/>
      </c>
      <c r="G1146" s="305" t="str">
        <f t="shared" si="70"/>
        <v/>
      </c>
      <c r="H1146" s="296" t="str">
        <f t="shared" si="73"/>
        <v>否</v>
      </c>
      <c r="I1146" s="301" t="str">
        <f t="shared" si="72"/>
        <v>是</v>
      </c>
    </row>
    <row r="1147" customFormat="1" ht="36" hidden="1" customHeight="1" spans="1:9">
      <c r="A1147" s="297">
        <v>21904</v>
      </c>
      <c r="B1147" s="302" t="s">
        <v>953</v>
      </c>
      <c r="C1147" s="309"/>
      <c r="D1147" s="309"/>
      <c r="E1147" s="309"/>
      <c r="F1147" s="271" t="str">
        <f t="shared" si="69"/>
        <v/>
      </c>
      <c r="G1147" s="271" t="str">
        <f t="shared" si="70"/>
        <v/>
      </c>
      <c r="H1147" s="296" t="str">
        <f t="shared" si="73"/>
        <v>否</v>
      </c>
      <c r="I1147" s="301" t="str">
        <f t="shared" si="72"/>
        <v>是</v>
      </c>
    </row>
    <row r="1148" ht="36" hidden="1" customHeight="1" spans="1:9">
      <c r="A1148" s="297">
        <v>21905</v>
      </c>
      <c r="B1148" s="302" t="s">
        <v>954</v>
      </c>
      <c r="C1148" s="309"/>
      <c r="D1148" s="309"/>
      <c r="E1148" s="309"/>
      <c r="F1148" s="271" t="str">
        <f t="shared" si="69"/>
        <v/>
      </c>
      <c r="G1148" s="271" t="str">
        <f t="shared" si="70"/>
        <v/>
      </c>
      <c r="H1148" s="296" t="str">
        <f t="shared" si="73"/>
        <v>否</v>
      </c>
      <c r="I1148" s="301" t="str">
        <f t="shared" si="72"/>
        <v>是</v>
      </c>
    </row>
    <row r="1149" ht="36" hidden="1" customHeight="1" spans="1:9">
      <c r="A1149" s="297">
        <v>21906</v>
      </c>
      <c r="B1149" s="302" t="s">
        <v>712</v>
      </c>
      <c r="C1149" s="309"/>
      <c r="D1149" s="309"/>
      <c r="E1149" s="309"/>
      <c r="F1149" s="271" t="str">
        <f t="shared" si="69"/>
        <v/>
      </c>
      <c r="G1149" s="271" t="str">
        <f t="shared" si="70"/>
        <v/>
      </c>
      <c r="H1149" s="296" t="str">
        <f t="shared" si="73"/>
        <v>否</v>
      </c>
      <c r="I1149" s="301" t="str">
        <f t="shared" si="72"/>
        <v>是</v>
      </c>
    </row>
    <row r="1150" ht="36" hidden="1" customHeight="1" spans="1:9">
      <c r="A1150" s="297">
        <v>21907</v>
      </c>
      <c r="B1150" s="302" t="s">
        <v>955</v>
      </c>
      <c r="C1150" s="309"/>
      <c r="D1150" s="309"/>
      <c r="E1150" s="309"/>
      <c r="F1150" s="271" t="str">
        <f t="shared" si="69"/>
        <v/>
      </c>
      <c r="G1150" s="271" t="str">
        <f t="shared" si="70"/>
        <v/>
      </c>
      <c r="H1150" s="296" t="str">
        <f t="shared" si="73"/>
        <v>否</v>
      </c>
      <c r="I1150" s="301" t="str">
        <f t="shared" si="72"/>
        <v>是</v>
      </c>
    </row>
    <row r="1151" ht="36" hidden="1" customHeight="1" spans="1:9">
      <c r="A1151" s="297">
        <v>21908</v>
      </c>
      <c r="B1151" s="302" t="s">
        <v>956</v>
      </c>
      <c r="C1151" s="309"/>
      <c r="D1151" s="309"/>
      <c r="E1151" s="309"/>
      <c r="F1151" s="271" t="str">
        <f t="shared" si="69"/>
        <v/>
      </c>
      <c r="G1151" s="271" t="str">
        <f t="shared" si="70"/>
        <v/>
      </c>
      <c r="H1151" s="296" t="str">
        <f t="shared" si="73"/>
        <v>否</v>
      </c>
      <c r="I1151" s="301" t="str">
        <f t="shared" si="72"/>
        <v>是</v>
      </c>
    </row>
    <row r="1152" ht="36" hidden="1" customHeight="1" spans="1:9">
      <c r="A1152" s="297">
        <v>21999</v>
      </c>
      <c r="B1152" s="302" t="s">
        <v>957</v>
      </c>
      <c r="C1152" s="309"/>
      <c r="D1152" s="309"/>
      <c r="E1152" s="309"/>
      <c r="F1152" s="271" t="str">
        <f t="shared" si="69"/>
        <v/>
      </c>
      <c r="G1152" s="271" t="str">
        <f t="shared" si="70"/>
        <v/>
      </c>
      <c r="H1152" s="296" t="str">
        <f t="shared" si="73"/>
        <v>否</v>
      </c>
      <c r="I1152" s="301" t="str">
        <f t="shared" si="72"/>
        <v>是</v>
      </c>
    </row>
    <row r="1153" ht="36" customHeight="1" spans="1:10">
      <c r="A1153" s="292">
        <v>220</v>
      </c>
      <c r="B1153" s="307" t="s">
        <v>74</v>
      </c>
      <c r="C1153" s="308">
        <f>SUM(C1154,C1174,C1193,C1202,C1215,C1230)</f>
        <v>16102</v>
      </c>
      <c r="D1153" s="308">
        <f>SUM(D1154,D1174,D1193,D1202,D1215,D1230)</f>
        <v>3621</v>
      </c>
      <c r="E1153" s="308">
        <f>SUM(E1154,E1174,E1193,E1202,E1215,E1230)</f>
        <v>4756</v>
      </c>
      <c r="F1153" s="179">
        <f t="shared" si="69"/>
        <v>0.295367035150913</v>
      </c>
      <c r="G1153" s="179">
        <f t="shared" si="70"/>
        <v>1.31344932339133</v>
      </c>
      <c r="H1153" s="296" t="str">
        <f t="shared" si="73"/>
        <v>是</v>
      </c>
      <c r="I1153" s="301" t="str">
        <f t="shared" si="72"/>
        <v>是</v>
      </c>
      <c r="J1153" s="286">
        <v>1</v>
      </c>
    </row>
    <row r="1154" ht="36" customHeight="1" spans="1:9">
      <c r="A1154" s="292">
        <v>22001</v>
      </c>
      <c r="B1154" s="307" t="s">
        <v>958</v>
      </c>
      <c r="C1154" s="308">
        <f>SUM(C1155:C1173)</f>
        <v>2706</v>
      </c>
      <c r="D1154" s="308">
        <f>SUM(D1155:D1173)</f>
        <v>2948</v>
      </c>
      <c r="E1154" s="308">
        <f>SUM(E1155:E1173)</f>
        <v>4214</v>
      </c>
      <c r="F1154" s="179">
        <f t="shared" si="69"/>
        <v>1.55728011825573</v>
      </c>
      <c r="G1154" s="179">
        <f t="shared" si="70"/>
        <v>1.42944369063772</v>
      </c>
      <c r="H1154" s="296" t="str">
        <f t="shared" si="73"/>
        <v>是</v>
      </c>
      <c r="I1154" s="301" t="str">
        <f t="shared" si="72"/>
        <v>是</v>
      </c>
    </row>
    <row r="1155" ht="36" customHeight="1" spans="1:9">
      <c r="A1155" s="297">
        <v>2200101</v>
      </c>
      <c r="B1155" s="298" t="s">
        <v>95</v>
      </c>
      <c r="C1155" s="309">
        <v>1854</v>
      </c>
      <c r="D1155" s="309">
        <v>2225</v>
      </c>
      <c r="E1155" s="323">
        <v>2229</v>
      </c>
      <c r="F1155" s="271">
        <f t="shared" si="69"/>
        <v>1.20226537216828</v>
      </c>
      <c r="G1155" s="271">
        <f t="shared" si="70"/>
        <v>1.00179775280899</v>
      </c>
      <c r="H1155" s="296" t="str">
        <f t="shared" si="73"/>
        <v>是</v>
      </c>
      <c r="I1155" s="301" t="str">
        <f t="shared" si="72"/>
        <v>否</v>
      </c>
    </row>
    <row r="1156" ht="36" customHeight="1" spans="1:9">
      <c r="A1156" s="297">
        <v>2200102</v>
      </c>
      <c r="B1156" s="298" t="s">
        <v>96</v>
      </c>
      <c r="C1156" s="303">
        <v>210</v>
      </c>
      <c r="D1156" s="303">
        <v>248</v>
      </c>
      <c r="E1156" s="304">
        <v>168</v>
      </c>
      <c r="F1156" s="305">
        <f t="shared" si="69"/>
        <v>0.8</v>
      </c>
      <c r="G1156" s="305">
        <f t="shared" si="70"/>
        <v>0.67741935483871</v>
      </c>
      <c r="H1156" s="296" t="str">
        <f t="shared" si="73"/>
        <v>是</v>
      </c>
      <c r="I1156" s="301" t="str">
        <f t="shared" si="72"/>
        <v>否</v>
      </c>
    </row>
    <row r="1157" ht="36" hidden="1" customHeight="1" spans="1:9">
      <c r="A1157" s="297">
        <v>2200103</v>
      </c>
      <c r="B1157" s="298" t="s">
        <v>97</v>
      </c>
      <c r="C1157" s="303">
        <v>0</v>
      </c>
      <c r="D1157" s="303">
        <v>0</v>
      </c>
      <c r="E1157" s="303">
        <v>0</v>
      </c>
      <c r="F1157" s="305" t="str">
        <f t="shared" ref="F1157:F1220" si="74">IF(C1157&lt;&gt;0,E1157/C1157,"")</f>
        <v/>
      </c>
      <c r="G1157" s="305" t="str">
        <f t="shared" ref="G1157:G1220" si="75">IF(D1157&lt;&gt;0,E1157/D1157,"")</f>
        <v/>
      </c>
      <c r="H1157" s="296" t="str">
        <f t="shared" si="73"/>
        <v>否</v>
      </c>
      <c r="I1157" s="301" t="str">
        <f t="shared" ref="I1157:I1220" si="76">IF(LEN(A1157)&lt;=5,"是","否")</f>
        <v>否</v>
      </c>
    </row>
    <row r="1158" ht="36" customHeight="1" spans="1:9">
      <c r="A1158" s="297">
        <v>2200104</v>
      </c>
      <c r="B1158" s="298" t="s">
        <v>959</v>
      </c>
      <c r="C1158" s="299">
        <v>230</v>
      </c>
      <c r="D1158" s="299">
        <v>250</v>
      </c>
      <c r="E1158" s="300">
        <v>23</v>
      </c>
      <c r="F1158" s="271">
        <f t="shared" si="74"/>
        <v>0.1</v>
      </c>
      <c r="G1158" s="271">
        <f t="shared" si="75"/>
        <v>0.092</v>
      </c>
      <c r="H1158" s="296" t="str">
        <f t="shared" si="73"/>
        <v>是</v>
      </c>
      <c r="I1158" s="301" t="str">
        <f t="shared" si="76"/>
        <v>否</v>
      </c>
    </row>
    <row r="1159" ht="36" customHeight="1" spans="1:9">
      <c r="A1159" s="297">
        <v>2200105</v>
      </c>
      <c r="B1159" s="298" t="s">
        <v>960</v>
      </c>
      <c r="C1159" s="299">
        <v>0</v>
      </c>
      <c r="D1159" s="299">
        <v>0</v>
      </c>
      <c r="E1159" s="300">
        <v>123</v>
      </c>
      <c r="F1159" s="271" t="str">
        <f t="shared" si="74"/>
        <v/>
      </c>
      <c r="G1159" s="271" t="str">
        <f t="shared" si="75"/>
        <v/>
      </c>
      <c r="H1159" s="296" t="str">
        <f t="shared" si="73"/>
        <v>是</v>
      </c>
      <c r="I1159" s="301" t="str">
        <f t="shared" si="76"/>
        <v>否</v>
      </c>
    </row>
    <row r="1160" ht="36" customHeight="1" spans="1:9">
      <c r="A1160" s="297">
        <v>2200106</v>
      </c>
      <c r="B1160" s="298" t="s">
        <v>961</v>
      </c>
      <c r="C1160" s="299">
        <v>0</v>
      </c>
      <c r="D1160" s="299">
        <v>0</v>
      </c>
      <c r="E1160" s="300">
        <v>33</v>
      </c>
      <c r="F1160" s="271" t="str">
        <f t="shared" si="74"/>
        <v/>
      </c>
      <c r="G1160" s="271" t="str">
        <f t="shared" si="75"/>
        <v/>
      </c>
      <c r="H1160" s="296" t="str">
        <f t="shared" si="73"/>
        <v>是</v>
      </c>
      <c r="I1160" s="301" t="str">
        <f t="shared" si="76"/>
        <v>否</v>
      </c>
    </row>
    <row r="1161" ht="36" hidden="1" customHeight="1" spans="1:9">
      <c r="A1161" s="297">
        <v>2200107</v>
      </c>
      <c r="B1161" s="298" t="s">
        <v>962</v>
      </c>
      <c r="C1161" s="299">
        <v>0</v>
      </c>
      <c r="D1161" s="299">
        <v>0</v>
      </c>
      <c r="E1161" s="299">
        <v>0</v>
      </c>
      <c r="F1161" s="271" t="str">
        <f t="shared" si="74"/>
        <v/>
      </c>
      <c r="G1161" s="271" t="str">
        <f t="shared" si="75"/>
        <v/>
      </c>
      <c r="H1161" s="296" t="str">
        <f t="shared" si="73"/>
        <v>否</v>
      </c>
      <c r="I1161" s="301" t="str">
        <f t="shared" si="76"/>
        <v>否</v>
      </c>
    </row>
    <row r="1162" ht="36" hidden="1" customHeight="1" spans="1:9">
      <c r="A1162" s="297">
        <v>2200108</v>
      </c>
      <c r="B1162" s="298" t="s">
        <v>963</v>
      </c>
      <c r="C1162" s="299">
        <v>0</v>
      </c>
      <c r="D1162" s="299">
        <v>0</v>
      </c>
      <c r="E1162" s="299">
        <v>0</v>
      </c>
      <c r="F1162" s="271" t="str">
        <f t="shared" si="74"/>
        <v/>
      </c>
      <c r="G1162" s="271" t="str">
        <f t="shared" si="75"/>
        <v/>
      </c>
      <c r="H1162" s="296" t="str">
        <f t="shared" si="73"/>
        <v>否</v>
      </c>
      <c r="I1162" s="301" t="str">
        <f t="shared" si="76"/>
        <v>否</v>
      </c>
    </row>
    <row r="1163" ht="36" customHeight="1" spans="1:9">
      <c r="A1163" s="297">
        <v>2200109</v>
      </c>
      <c r="B1163" s="298" t="s">
        <v>964</v>
      </c>
      <c r="C1163" s="299">
        <v>34</v>
      </c>
      <c r="D1163" s="299">
        <v>35</v>
      </c>
      <c r="E1163" s="300">
        <v>0</v>
      </c>
      <c r="F1163" s="271">
        <f t="shared" si="74"/>
        <v>0</v>
      </c>
      <c r="G1163" s="271">
        <f t="shared" si="75"/>
        <v>0</v>
      </c>
      <c r="H1163" s="296" t="str">
        <f t="shared" si="73"/>
        <v>是</v>
      </c>
      <c r="I1163" s="301" t="str">
        <f t="shared" si="76"/>
        <v>否</v>
      </c>
    </row>
    <row r="1164" ht="36" customHeight="1" spans="1:9">
      <c r="A1164" s="297">
        <v>2200110</v>
      </c>
      <c r="B1164" s="298" t="s">
        <v>965</v>
      </c>
      <c r="C1164" s="299">
        <v>10</v>
      </c>
      <c r="D1164" s="299">
        <v>10</v>
      </c>
      <c r="E1164" s="300">
        <v>5</v>
      </c>
      <c r="F1164" s="271">
        <f t="shared" si="74"/>
        <v>0.5</v>
      </c>
      <c r="G1164" s="271">
        <f t="shared" si="75"/>
        <v>0.5</v>
      </c>
      <c r="H1164" s="296" t="str">
        <f t="shared" si="73"/>
        <v>是</v>
      </c>
      <c r="I1164" s="301" t="str">
        <f t="shared" si="76"/>
        <v>否</v>
      </c>
    </row>
    <row r="1165" customFormat="1" ht="36" customHeight="1" spans="1:9">
      <c r="A1165" s="297">
        <v>2200111</v>
      </c>
      <c r="B1165" s="298" t="s">
        <v>966</v>
      </c>
      <c r="C1165" s="299">
        <v>162</v>
      </c>
      <c r="D1165" s="299">
        <v>180</v>
      </c>
      <c r="E1165" s="300">
        <v>423</v>
      </c>
      <c r="F1165" s="271">
        <f t="shared" si="74"/>
        <v>2.61111111111111</v>
      </c>
      <c r="G1165" s="271">
        <f t="shared" si="75"/>
        <v>2.35</v>
      </c>
      <c r="H1165" s="296" t="str">
        <f t="shared" si="73"/>
        <v>是</v>
      </c>
      <c r="I1165" s="301" t="str">
        <f t="shared" si="76"/>
        <v>否</v>
      </c>
    </row>
    <row r="1166" ht="36" customHeight="1" spans="1:9">
      <c r="A1166" s="297">
        <v>2200112</v>
      </c>
      <c r="B1166" s="298" t="s">
        <v>967</v>
      </c>
      <c r="C1166" s="299">
        <v>0</v>
      </c>
      <c r="D1166" s="299"/>
      <c r="E1166" s="300">
        <v>1200</v>
      </c>
      <c r="F1166" s="271" t="str">
        <f t="shared" si="74"/>
        <v/>
      </c>
      <c r="G1166" s="271" t="str">
        <f t="shared" si="75"/>
        <v/>
      </c>
      <c r="H1166" s="296" t="str">
        <f t="shared" ref="H1166:H1229" si="77">IF(B1166&lt;&gt;"",IF(SUM(C1166:E1166,J1166)&lt;&gt;0,"是","否"),"是")</f>
        <v>是</v>
      </c>
      <c r="I1166" s="301" t="str">
        <f t="shared" si="76"/>
        <v>否</v>
      </c>
    </row>
    <row r="1167" ht="36" hidden="1" customHeight="1" spans="1:9">
      <c r="A1167" s="297">
        <v>2200113</v>
      </c>
      <c r="B1167" s="298" t="s">
        <v>968</v>
      </c>
      <c r="C1167" s="299">
        <v>0</v>
      </c>
      <c r="D1167" s="299"/>
      <c r="E1167" s="299"/>
      <c r="F1167" s="271" t="str">
        <f t="shared" si="74"/>
        <v/>
      </c>
      <c r="G1167" s="271" t="str">
        <f t="shared" si="75"/>
        <v/>
      </c>
      <c r="H1167" s="296" t="str">
        <f t="shared" si="77"/>
        <v>否</v>
      </c>
      <c r="I1167" s="301" t="str">
        <f t="shared" si="76"/>
        <v>否</v>
      </c>
    </row>
    <row r="1168" ht="36" customHeight="1" spans="1:9">
      <c r="A1168" s="297">
        <v>2200114</v>
      </c>
      <c r="B1168" s="298" t="s">
        <v>969</v>
      </c>
      <c r="C1168" s="299">
        <v>0</v>
      </c>
      <c r="D1168" s="299"/>
      <c r="E1168" s="300">
        <v>10</v>
      </c>
      <c r="F1168" s="271" t="str">
        <f t="shared" si="74"/>
        <v/>
      </c>
      <c r="G1168" s="271" t="str">
        <f t="shared" si="75"/>
        <v/>
      </c>
      <c r="H1168" s="296" t="str">
        <f t="shared" si="77"/>
        <v>是</v>
      </c>
      <c r="I1168" s="301" t="str">
        <f t="shared" si="76"/>
        <v>否</v>
      </c>
    </row>
    <row r="1169" ht="36" hidden="1" customHeight="1" spans="1:9">
      <c r="A1169" s="297">
        <v>2200115</v>
      </c>
      <c r="B1169" s="298" t="s">
        <v>970</v>
      </c>
      <c r="C1169" s="299">
        <v>0</v>
      </c>
      <c r="D1169" s="299"/>
      <c r="E1169" s="299">
        <v>0</v>
      </c>
      <c r="F1169" s="271" t="str">
        <f t="shared" si="74"/>
        <v/>
      </c>
      <c r="G1169" s="271" t="str">
        <f t="shared" si="75"/>
        <v/>
      </c>
      <c r="H1169" s="296" t="str">
        <f t="shared" si="77"/>
        <v>否</v>
      </c>
      <c r="I1169" s="301" t="str">
        <f t="shared" si="76"/>
        <v>否</v>
      </c>
    </row>
    <row r="1170" ht="36" hidden="1" customHeight="1" spans="1:9">
      <c r="A1170" s="297">
        <v>2200116</v>
      </c>
      <c r="B1170" s="298" t="s">
        <v>971</v>
      </c>
      <c r="C1170" s="299">
        <v>0</v>
      </c>
      <c r="D1170" s="299"/>
      <c r="E1170" s="299">
        <v>0</v>
      </c>
      <c r="F1170" s="271" t="str">
        <f t="shared" si="74"/>
        <v/>
      </c>
      <c r="G1170" s="271" t="str">
        <f t="shared" si="75"/>
        <v/>
      </c>
      <c r="H1170" s="296" t="str">
        <f t="shared" si="77"/>
        <v>否</v>
      </c>
      <c r="I1170" s="301" t="str">
        <f t="shared" si="76"/>
        <v>否</v>
      </c>
    </row>
    <row r="1171" ht="36" hidden="1" customHeight="1" spans="1:9">
      <c r="A1171" s="297">
        <v>2200119</v>
      </c>
      <c r="B1171" s="298" t="s">
        <v>972</v>
      </c>
      <c r="C1171" s="299">
        <v>0</v>
      </c>
      <c r="D1171" s="299"/>
      <c r="E1171" s="299">
        <v>0</v>
      </c>
      <c r="F1171" s="271" t="str">
        <f t="shared" si="74"/>
        <v/>
      </c>
      <c r="G1171" s="271" t="str">
        <f t="shared" si="75"/>
        <v/>
      </c>
      <c r="H1171" s="296" t="str">
        <f t="shared" si="77"/>
        <v>否</v>
      </c>
      <c r="I1171" s="301" t="str">
        <f t="shared" si="76"/>
        <v>否</v>
      </c>
    </row>
    <row r="1172" ht="36" hidden="1" customHeight="1" spans="1:9">
      <c r="A1172" s="297">
        <v>2200150</v>
      </c>
      <c r="B1172" s="302" t="s">
        <v>104</v>
      </c>
      <c r="C1172" s="299">
        <v>0</v>
      </c>
      <c r="D1172" s="299"/>
      <c r="E1172" s="299">
        <v>0</v>
      </c>
      <c r="F1172" s="271" t="str">
        <f t="shared" si="74"/>
        <v/>
      </c>
      <c r="G1172" s="271" t="str">
        <f t="shared" si="75"/>
        <v/>
      </c>
      <c r="H1172" s="296" t="str">
        <f t="shared" si="77"/>
        <v>否</v>
      </c>
      <c r="I1172" s="301" t="str">
        <f t="shared" si="76"/>
        <v>否</v>
      </c>
    </row>
    <row r="1173" customFormat="1" ht="36" customHeight="1" spans="1:9">
      <c r="A1173" s="297">
        <v>2200199</v>
      </c>
      <c r="B1173" s="298" t="s">
        <v>973</v>
      </c>
      <c r="C1173" s="299">
        <v>206</v>
      </c>
      <c r="D1173" s="299"/>
      <c r="E1173" s="300"/>
      <c r="F1173" s="271">
        <f t="shared" si="74"/>
        <v>0</v>
      </c>
      <c r="G1173" s="271" t="str">
        <f t="shared" si="75"/>
        <v/>
      </c>
      <c r="H1173" s="296" t="str">
        <f t="shared" si="77"/>
        <v>是</v>
      </c>
      <c r="I1173" s="301" t="str">
        <f t="shared" si="76"/>
        <v>否</v>
      </c>
    </row>
    <row r="1174" customFormat="1" ht="36" hidden="1" customHeight="1" spans="1:9">
      <c r="A1174" s="292">
        <v>22002</v>
      </c>
      <c r="B1174" s="293" t="s">
        <v>974</v>
      </c>
      <c r="C1174" s="306">
        <f>SUM(C1175:C1192)</f>
        <v>0</v>
      </c>
      <c r="D1174" s="306">
        <f>SUM(D1175:D1192)</f>
        <v>0</v>
      </c>
      <c r="E1174" s="306">
        <f>SUM(E1175:E1192)</f>
        <v>0</v>
      </c>
      <c r="F1174" s="179" t="str">
        <f t="shared" si="74"/>
        <v/>
      </c>
      <c r="G1174" s="179" t="str">
        <f t="shared" si="75"/>
        <v/>
      </c>
      <c r="H1174" s="296" t="str">
        <f t="shared" si="77"/>
        <v>否</v>
      </c>
      <c r="I1174" s="301" t="str">
        <f t="shared" si="76"/>
        <v>是</v>
      </c>
    </row>
    <row r="1175" customFormat="1" ht="36" hidden="1" customHeight="1" spans="1:9">
      <c r="A1175" s="297">
        <v>2200201</v>
      </c>
      <c r="B1175" s="298" t="s">
        <v>95</v>
      </c>
      <c r="C1175" s="299"/>
      <c r="D1175" s="299"/>
      <c r="E1175" s="299"/>
      <c r="F1175" s="271" t="str">
        <f t="shared" si="74"/>
        <v/>
      </c>
      <c r="G1175" s="271" t="str">
        <f t="shared" si="75"/>
        <v/>
      </c>
      <c r="H1175" s="296" t="str">
        <f t="shared" si="77"/>
        <v>否</v>
      </c>
      <c r="I1175" s="301" t="str">
        <f t="shared" si="76"/>
        <v>否</v>
      </c>
    </row>
    <row r="1176" customFormat="1" ht="36" hidden="1" customHeight="1" spans="1:9">
      <c r="A1176" s="297">
        <v>2200202</v>
      </c>
      <c r="B1176" s="298" t="s">
        <v>96</v>
      </c>
      <c r="C1176" s="299"/>
      <c r="D1176" s="299"/>
      <c r="E1176" s="299"/>
      <c r="F1176" s="271" t="str">
        <f t="shared" si="74"/>
        <v/>
      </c>
      <c r="G1176" s="271" t="str">
        <f t="shared" si="75"/>
        <v/>
      </c>
      <c r="H1176" s="296" t="str">
        <f t="shared" si="77"/>
        <v>否</v>
      </c>
      <c r="I1176" s="301" t="str">
        <f t="shared" si="76"/>
        <v>否</v>
      </c>
    </row>
    <row r="1177" customFormat="1" ht="36" hidden="1" customHeight="1" spans="1:9">
      <c r="A1177" s="297">
        <v>2200203</v>
      </c>
      <c r="B1177" s="298" t="s">
        <v>97</v>
      </c>
      <c r="C1177" s="303"/>
      <c r="D1177" s="303"/>
      <c r="E1177" s="303"/>
      <c r="F1177" s="305" t="str">
        <f t="shared" si="74"/>
        <v/>
      </c>
      <c r="G1177" s="305" t="str">
        <f t="shared" si="75"/>
        <v/>
      </c>
      <c r="H1177" s="296" t="str">
        <f t="shared" si="77"/>
        <v>否</v>
      </c>
      <c r="I1177" s="301" t="str">
        <f t="shared" si="76"/>
        <v>否</v>
      </c>
    </row>
    <row r="1178" customFormat="1" ht="36" hidden="1" customHeight="1" spans="1:9">
      <c r="A1178" s="297">
        <v>2200204</v>
      </c>
      <c r="B1178" s="298" t="s">
        <v>975</v>
      </c>
      <c r="C1178" s="299"/>
      <c r="D1178" s="299"/>
      <c r="E1178" s="299"/>
      <c r="F1178" s="271" t="str">
        <f t="shared" si="74"/>
        <v/>
      </c>
      <c r="G1178" s="271" t="str">
        <f t="shared" si="75"/>
        <v/>
      </c>
      <c r="H1178" s="296" t="str">
        <f t="shared" si="77"/>
        <v>否</v>
      </c>
      <c r="I1178" s="301" t="str">
        <f t="shared" si="76"/>
        <v>否</v>
      </c>
    </row>
    <row r="1179" customFormat="1" ht="36" hidden="1" customHeight="1" spans="1:9">
      <c r="A1179" s="297">
        <v>2200205</v>
      </c>
      <c r="B1179" s="302" t="s">
        <v>976</v>
      </c>
      <c r="C1179" s="309"/>
      <c r="D1179" s="309"/>
      <c r="E1179" s="309"/>
      <c r="F1179" s="271" t="str">
        <f t="shared" si="74"/>
        <v/>
      </c>
      <c r="G1179" s="271" t="str">
        <f t="shared" si="75"/>
        <v/>
      </c>
      <c r="H1179" s="296" t="str">
        <f t="shared" si="77"/>
        <v>否</v>
      </c>
      <c r="I1179" s="301" t="str">
        <f t="shared" si="76"/>
        <v>否</v>
      </c>
    </row>
    <row r="1180" customFormat="1" ht="36" hidden="1" customHeight="1" spans="1:9">
      <c r="A1180" s="297">
        <v>2200206</v>
      </c>
      <c r="B1180" s="302" t="s">
        <v>977</v>
      </c>
      <c r="C1180" s="309"/>
      <c r="D1180" s="309"/>
      <c r="E1180" s="309"/>
      <c r="F1180" s="271" t="str">
        <f t="shared" si="74"/>
        <v/>
      </c>
      <c r="G1180" s="271" t="str">
        <f t="shared" si="75"/>
        <v/>
      </c>
      <c r="H1180" s="296" t="str">
        <f t="shared" si="77"/>
        <v>否</v>
      </c>
      <c r="I1180" s="301" t="str">
        <f t="shared" si="76"/>
        <v>否</v>
      </c>
    </row>
    <row r="1181" customFormat="1" ht="36" hidden="1" customHeight="1" spans="1:9">
      <c r="A1181" s="297">
        <v>2200207</v>
      </c>
      <c r="B1181" s="302" t="s">
        <v>978</v>
      </c>
      <c r="C1181" s="309"/>
      <c r="D1181" s="309"/>
      <c r="E1181" s="309"/>
      <c r="F1181" s="271" t="str">
        <f t="shared" si="74"/>
        <v/>
      </c>
      <c r="G1181" s="271" t="str">
        <f t="shared" si="75"/>
        <v/>
      </c>
      <c r="H1181" s="296" t="str">
        <f t="shared" si="77"/>
        <v>否</v>
      </c>
      <c r="I1181" s="301" t="str">
        <f t="shared" si="76"/>
        <v>否</v>
      </c>
    </row>
    <row r="1182" customFormat="1" ht="36" hidden="1" customHeight="1" spans="1:9">
      <c r="A1182" s="297">
        <v>2200208</v>
      </c>
      <c r="B1182" s="302" t="s">
        <v>979</v>
      </c>
      <c r="C1182" s="309"/>
      <c r="D1182" s="309"/>
      <c r="E1182" s="309"/>
      <c r="F1182" s="271" t="str">
        <f t="shared" si="74"/>
        <v/>
      </c>
      <c r="G1182" s="271" t="str">
        <f t="shared" si="75"/>
        <v/>
      </c>
      <c r="H1182" s="296" t="str">
        <f t="shared" si="77"/>
        <v>否</v>
      </c>
      <c r="I1182" s="301" t="str">
        <f t="shared" si="76"/>
        <v>否</v>
      </c>
    </row>
    <row r="1183" customFormat="1" ht="36" hidden="1" customHeight="1" spans="1:9">
      <c r="A1183" s="297">
        <v>2200209</v>
      </c>
      <c r="B1183" s="302" t="s">
        <v>980</v>
      </c>
      <c r="C1183" s="309"/>
      <c r="D1183" s="309"/>
      <c r="E1183" s="309"/>
      <c r="F1183" s="271" t="str">
        <f t="shared" si="74"/>
        <v/>
      </c>
      <c r="G1183" s="271" t="str">
        <f t="shared" si="75"/>
        <v/>
      </c>
      <c r="H1183" s="296" t="str">
        <f t="shared" si="77"/>
        <v>否</v>
      </c>
      <c r="I1183" s="301" t="str">
        <f t="shared" si="76"/>
        <v>否</v>
      </c>
    </row>
    <row r="1184" customFormat="1" ht="36" hidden="1" customHeight="1" spans="1:9">
      <c r="A1184" s="297">
        <v>2200210</v>
      </c>
      <c r="B1184" s="302" t="s">
        <v>981</v>
      </c>
      <c r="C1184" s="309"/>
      <c r="D1184" s="309"/>
      <c r="E1184" s="309"/>
      <c r="F1184" s="271" t="str">
        <f t="shared" si="74"/>
        <v/>
      </c>
      <c r="G1184" s="271" t="str">
        <f t="shared" si="75"/>
        <v/>
      </c>
      <c r="H1184" s="296" t="str">
        <f t="shared" si="77"/>
        <v>否</v>
      </c>
      <c r="I1184" s="301" t="str">
        <f t="shared" si="76"/>
        <v>否</v>
      </c>
    </row>
    <row r="1185" customFormat="1" ht="36" hidden="1" customHeight="1" spans="1:9">
      <c r="A1185" s="297">
        <v>2200211</v>
      </c>
      <c r="B1185" s="302" t="s">
        <v>982</v>
      </c>
      <c r="C1185" s="309"/>
      <c r="D1185" s="309"/>
      <c r="E1185" s="309"/>
      <c r="F1185" s="271" t="str">
        <f t="shared" si="74"/>
        <v/>
      </c>
      <c r="G1185" s="271" t="str">
        <f t="shared" si="75"/>
        <v/>
      </c>
      <c r="H1185" s="296" t="str">
        <f t="shared" si="77"/>
        <v>否</v>
      </c>
      <c r="I1185" s="301" t="str">
        <f t="shared" si="76"/>
        <v>否</v>
      </c>
    </row>
    <row r="1186" customFormat="1" ht="36" hidden="1" customHeight="1" spans="1:9">
      <c r="A1186" s="297">
        <v>2200212</v>
      </c>
      <c r="B1186" s="302" t="s">
        <v>983</v>
      </c>
      <c r="C1186" s="309"/>
      <c r="D1186" s="309"/>
      <c r="E1186" s="309"/>
      <c r="F1186" s="271" t="str">
        <f t="shared" si="74"/>
        <v/>
      </c>
      <c r="G1186" s="271" t="str">
        <f t="shared" si="75"/>
        <v/>
      </c>
      <c r="H1186" s="296" t="str">
        <f t="shared" si="77"/>
        <v>否</v>
      </c>
      <c r="I1186" s="301" t="str">
        <f t="shared" si="76"/>
        <v>否</v>
      </c>
    </row>
    <row r="1187" customFormat="1" ht="36" hidden="1" customHeight="1" spans="1:9">
      <c r="A1187" s="297">
        <v>2200213</v>
      </c>
      <c r="B1187" s="302" t="s">
        <v>984</v>
      </c>
      <c r="C1187" s="309"/>
      <c r="D1187" s="309"/>
      <c r="E1187" s="309"/>
      <c r="F1187" s="271" t="str">
        <f t="shared" si="74"/>
        <v/>
      </c>
      <c r="G1187" s="271" t="str">
        <f t="shared" si="75"/>
        <v/>
      </c>
      <c r="H1187" s="296" t="str">
        <f t="shared" si="77"/>
        <v>否</v>
      </c>
      <c r="I1187" s="301" t="str">
        <f t="shared" si="76"/>
        <v>否</v>
      </c>
    </row>
    <row r="1188" customFormat="1" ht="36" hidden="1" customHeight="1" spans="1:9">
      <c r="A1188" s="297">
        <v>2200215</v>
      </c>
      <c r="B1188" s="302" t="s">
        <v>985</v>
      </c>
      <c r="C1188" s="309"/>
      <c r="D1188" s="309"/>
      <c r="E1188" s="309"/>
      <c r="F1188" s="271" t="str">
        <f t="shared" si="74"/>
        <v/>
      </c>
      <c r="G1188" s="271" t="str">
        <f t="shared" si="75"/>
        <v/>
      </c>
      <c r="H1188" s="296" t="str">
        <f t="shared" si="77"/>
        <v>否</v>
      </c>
      <c r="I1188" s="301" t="str">
        <f t="shared" si="76"/>
        <v>否</v>
      </c>
    </row>
    <row r="1189" customFormat="1" ht="36" hidden="1" customHeight="1" spans="1:9">
      <c r="A1189" s="297">
        <v>2200217</v>
      </c>
      <c r="B1189" s="302" t="s">
        <v>986</v>
      </c>
      <c r="C1189" s="309"/>
      <c r="D1189" s="309"/>
      <c r="E1189" s="309"/>
      <c r="F1189" s="271" t="str">
        <f t="shared" si="74"/>
        <v/>
      </c>
      <c r="G1189" s="271" t="str">
        <f t="shared" si="75"/>
        <v/>
      </c>
      <c r="H1189" s="296" t="str">
        <f t="shared" si="77"/>
        <v>否</v>
      </c>
      <c r="I1189" s="301" t="str">
        <f t="shared" si="76"/>
        <v>否</v>
      </c>
    </row>
    <row r="1190" customFormat="1" ht="36" hidden="1" customHeight="1" spans="1:9">
      <c r="A1190" s="297">
        <v>2200218</v>
      </c>
      <c r="B1190" s="302" t="s">
        <v>987</v>
      </c>
      <c r="C1190" s="309"/>
      <c r="D1190" s="309"/>
      <c r="E1190" s="309"/>
      <c r="F1190" s="271" t="str">
        <f t="shared" si="74"/>
        <v/>
      </c>
      <c r="G1190" s="271" t="str">
        <f t="shared" si="75"/>
        <v/>
      </c>
      <c r="H1190" s="296" t="str">
        <f t="shared" si="77"/>
        <v>否</v>
      </c>
      <c r="I1190" s="301" t="str">
        <f t="shared" si="76"/>
        <v>否</v>
      </c>
    </row>
    <row r="1191" customFormat="1" ht="36" hidden="1" customHeight="1" spans="1:9">
      <c r="A1191" s="297">
        <v>2200250</v>
      </c>
      <c r="B1191" s="302" t="s">
        <v>104</v>
      </c>
      <c r="C1191" s="309"/>
      <c r="D1191" s="309"/>
      <c r="E1191" s="309"/>
      <c r="F1191" s="271" t="str">
        <f t="shared" si="74"/>
        <v/>
      </c>
      <c r="G1191" s="271" t="str">
        <f t="shared" si="75"/>
        <v/>
      </c>
      <c r="H1191" s="296" t="str">
        <f t="shared" si="77"/>
        <v>否</v>
      </c>
      <c r="I1191" s="301" t="str">
        <f t="shared" si="76"/>
        <v>否</v>
      </c>
    </row>
    <row r="1192" ht="36" hidden="1" customHeight="1" spans="1:9">
      <c r="A1192" s="297">
        <v>2200299</v>
      </c>
      <c r="B1192" s="302" t="s">
        <v>988</v>
      </c>
      <c r="C1192" s="309"/>
      <c r="D1192" s="309"/>
      <c r="E1192" s="309"/>
      <c r="F1192" s="271" t="str">
        <f t="shared" si="74"/>
        <v/>
      </c>
      <c r="G1192" s="271" t="str">
        <f t="shared" si="75"/>
        <v/>
      </c>
      <c r="H1192" s="296" t="str">
        <f t="shared" si="77"/>
        <v>否</v>
      </c>
      <c r="I1192" s="301" t="str">
        <f t="shared" si="76"/>
        <v>否</v>
      </c>
    </row>
    <row r="1193" ht="36" hidden="1" customHeight="1" spans="1:9">
      <c r="A1193" s="292">
        <v>22003</v>
      </c>
      <c r="B1193" s="307" t="s">
        <v>989</v>
      </c>
      <c r="C1193" s="308">
        <f>SUM(C1194:C1201)</f>
        <v>0</v>
      </c>
      <c r="D1193" s="308">
        <f>SUM(D1194:D1201)</f>
        <v>0</v>
      </c>
      <c r="E1193" s="308">
        <f>SUM(E1194:E1201)</f>
        <v>0</v>
      </c>
      <c r="F1193" s="179" t="str">
        <f t="shared" si="74"/>
        <v/>
      </c>
      <c r="G1193" s="179" t="str">
        <f t="shared" si="75"/>
        <v/>
      </c>
      <c r="H1193" s="296" t="str">
        <f t="shared" si="77"/>
        <v>否</v>
      </c>
      <c r="I1193" s="301" t="str">
        <f t="shared" si="76"/>
        <v>是</v>
      </c>
    </row>
    <row r="1194" ht="36" hidden="1" customHeight="1" spans="1:9">
      <c r="A1194" s="297">
        <v>2200301</v>
      </c>
      <c r="B1194" s="302" t="s">
        <v>95</v>
      </c>
      <c r="C1194" s="309"/>
      <c r="D1194" s="309"/>
      <c r="E1194" s="309"/>
      <c r="F1194" s="271" t="str">
        <f t="shared" si="74"/>
        <v/>
      </c>
      <c r="G1194" s="271" t="str">
        <f t="shared" si="75"/>
        <v/>
      </c>
      <c r="H1194" s="296" t="str">
        <f t="shared" si="77"/>
        <v>否</v>
      </c>
      <c r="I1194" s="301" t="str">
        <f t="shared" si="76"/>
        <v>否</v>
      </c>
    </row>
    <row r="1195" ht="36" hidden="1" customHeight="1" spans="1:9">
      <c r="A1195" s="297">
        <v>2200302</v>
      </c>
      <c r="B1195" s="302" t="s">
        <v>96</v>
      </c>
      <c r="C1195" s="309"/>
      <c r="D1195" s="309"/>
      <c r="E1195" s="309"/>
      <c r="F1195" s="271" t="str">
        <f t="shared" si="74"/>
        <v/>
      </c>
      <c r="G1195" s="271" t="str">
        <f t="shared" si="75"/>
        <v/>
      </c>
      <c r="H1195" s="296" t="str">
        <f t="shared" si="77"/>
        <v>否</v>
      </c>
      <c r="I1195" s="301" t="str">
        <f t="shared" si="76"/>
        <v>否</v>
      </c>
    </row>
    <row r="1196" ht="36" hidden="1" customHeight="1" spans="1:9">
      <c r="A1196" s="297">
        <v>2200303</v>
      </c>
      <c r="B1196" s="302" t="s">
        <v>97</v>
      </c>
      <c r="C1196" s="309"/>
      <c r="D1196" s="309"/>
      <c r="E1196" s="309"/>
      <c r="F1196" s="271" t="str">
        <f t="shared" si="74"/>
        <v/>
      </c>
      <c r="G1196" s="271" t="str">
        <f t="shared" si="75"/>
        <v/>
      </c>
      <c r="H1196" s="296" t="str">
        <f t="shared" si="77"/>
        <v>否</v>
      </c>
      <c r="I1196" s="301" t="str">
        <f t="shared" si="76"/>
        <v>否</v>
      </c>
    </row>
    <row r="1197" customFormat="1" ht="36" hidden="1" customHeight="1" spans="1:9">
      <c r="A1197" s="297">
        <v>2200304</v>
      </c>
      <c r="B1197" s="298" t="s">
        <v>990</v>
      </c>
      <c r="C1197" s="303"/>
      <c r="D1197" s="303"/>
      <c r="E1197" s="303"/>
      <c r="F1197" s="305" t="str">
        <f t="shared" si="74"/>
        <v/>
      </c>
      <c r="G1197" s="305" t="str">
        <f t="shared" si="75"/>
        <v/>
      </c>
      <c r="H1197" s="296" t="str">
        <f t="shared" si="77"/>
        <v>否</v>
      </c>
      <c r="I1197" s="301" t="str">
        <f t="shared" si="76"/>
        <v>否</v>
      </c>
    </row>
    <row r="1198" ht="36" hidden="1" customHeight="1" spans="1:9">
      <c r="A1198" s="297">
        <v>2200305</v>
      </c>
      <c r="B1198" s="298" t="s">
        <v>991</v>
      </c>
      <c r="C1198" s="299"/>
      <c r="D1198" s="299"/>
      <c r="E1198" s="299"/>
      <c r="F1198" s="271" t="str">
        <f t="shared" si="74"/>
        <v/>
      </c>
      <c r="G1198" s="271" t="str">
        <f t="shared" si="75"/>
        <v/>
      </c>
      <c r="H1198" s="296" t="str">
        <f t="shared" si="77"/>
        <v>否</v>
      </c>
      <c r="I1198" s="301" t="str">
        <f t="shared" si="76"/>
        <v>否</v>
      </c>
    </row>
    <row r="1199" ht="36" hidden="1" customHeight="1" spans="1:9">
      <c r="A1199" s="297">
        <v>2200306</v>
      </c>
      <c r="B1199" s="298" t="s">
        <v>992</v>
      </c>
      <c r="C1199" s="299"/>
      <c r="D1199" s="299"/>
      <c r="E1199" s="299"/>
      <c r="F1199" s="271" t="str">
        <f t="shared" si="74"/>
        <v/>
      </c>
      <c r="G1199" s="271" t="str">
        <f t="shared" si="75"/>
        <v/>
      </c>
      <c r="H1199" s="296" t="str">
        <f t="shared" si="77"/>
        <v>否</v>
      </c>
      <c r="I1199" s="301" t="str">
        <f t="shared" si="76"/>
        <v>否</v>
      </c>
    </row>
    <row r="1200" ht="36" hidden="1" customHeight="1" spans="1:9">
      <c r="A1200" s="297">
        <v>2200350</v>
      </c>
      <c r="B1200" s="298" t="s">
        <v>104</v>
      </c>
      <c r="C1200" s="299"/>
      <c r="D1200" s="299"/>
      <c r="E1200" s="299"/>
      <c r="F1200" s="271" t="str">
        <f t="shared" si="74"/>
        <v/>
      </c>
      <c r="G1200" s="271" t="str">
        <f t="shared" si="75"/>
        <v/>
      </c>
      <c r="H1200" s="296" t="str">
        <f t="shared" si="77"/>
        <v>否</v>
      </c>
      <c r="I1200" s="301" t="str">
        <f t="shared" si="76"/>
        <v>否</v>
      </c>
    </row>
    <row r="1201" ht="36" hidden="1" customHeight="1" spans="1:9">
      <c r="A1201" s="297">
        <v>2200399</v>
      </c>
      <c r="B1201" s="298" t="s">
        <v>993</v>
      </c>
      <c r="C1201" s="299"/>
      <c r="D1201" s="299"/>
      <c r="E1201" s="299"/>
      <c r="F1201" s="271" t="str">
        <f t="shared" si="74"/>
        <v/>
      </c>
      <c r="G1201" s="271" t="str">
        <f t="shared" si="75"/>
        <v/>
      </c>
      <c r="H1201" s="296" t="str">
        <f t="shared" si="77"/>
        <v>否</v>
      </c>
      <c r="I1201" s="301" t="str">
        <f t="shared" si="76"/>
        <v>否</v>
      </c>
    </row>
    <row r="1202" ht="36" customHeight="1" spans="1:9">
      <c r="A1202" s="292">
        <v>22004</v>
      </c>
      <c r="B1202" s="307" t="s">
        <v>994</v>
      </c>
      <c r="C1202" s="306">
        <f>SUM(C1203:C1214)</f>
        <v>254</v>
      </c>
      <c r="D1202" s="306">
        <f>SUM(D1203:D1214)</f>
        <v>296</v>
      </c>
      <c r="E1202" s="306">
        <f>SUM(E1203:E1214)</f>
        <v>277</v>
      </c>
      <c r="F1202" s="179">
        <f t="shared" si="74"/>
        <v>1.09055118110236</v>
      </c>
      <c r="G1202" s="179">
        <f t="shared" si="75"/>
        <v>0.935810810810811</v>
      </c>
      <c r="H1202" s="296" t="str">
        <f t="shared" si="77"/>
        <v>是</v>
      </c>
      <c r="I1202" s="301" t="str">
        <f t="shared" si="76"/>
        <v>是</v>
      </c>
    </row>
    <row r="1203" ht="36" customHeight="1" spans="1:9">
      <c r="A1203" s="297">
        <v>2200401</v>
      </c>
      <c r="B1203" s="298" t="s">
        <v>95</v>
      </c>
      <c r="C1203" s="299">
        <v>184</v>
      </c>
      <c r="D1203" s="299">
        <v>221</v>
      </c>
      <c r="E1203" s="300">
        <v>233</v>
      </c>
      <c r="F1203" s="271">
        <f t="shared" si="74"/>
        <v>1.26630434782609</v>
      </c>
      <c r="G1203" s="271">
        <f t="shared" si="75"/>
        <v>1.05429864253394</v>
      </c>
      <c r="H1203" s="296" t="str">
        <f t="shared" si="77"/>
        <v>是</v>
      </c>
      <c r="I1203" s="301" t="str">
        <f t="shared" si="76"/>
        <v>否</v>
      </c>
    </row>
    <row r="1204" ht="36" hidden="1" customHeight="1" spans="1:9">
      <c r="A1204" s="297">
        <v>2200402</v>
      </c>
      <c r="B1204" s="298" t="s">
        <v>96</v>
      </c>
      <c r="C1204" s="299">
        <v>0</v>
      </c>
      <c r="D1204" s="299">
        <v>0</v>
      </c>
      <c r="E1204" s="299"/>
      <c r="F1204" s="271" t="str">
        <f t="shared" si="74"/>
        <v/>
      </c>
      <c r="G1204" s="271" t="str">
        <f t="shared" si="75"/>
        <v/>
      </c>
      <c r="H1204" s="296" t="str">
        <f t="shared" si="77"/>
        <v>否</v>
      </c>
      <c r="I1204" s="301" t="str">
        <f t="shared" si="76"/>
        <v>否</v>
      </c>
    </row>
    <row r="1205" ht="36" hidden="1" customHeight="1" spans="1:9">
      <c r="A1205" s="297">
        <v>2200403</v>
      </c>
      <c r="B1205" s="298" t="s">
        <v>97</v>
      </c>
      <c r="C1205" s="299">
        <v>0</v>
      </c>
      <c r="D1205" s="299">
        <v>0</v>
      </c>
      <c r="E1205" s="299"/>
      <c r="F1205" s="271" t="str">
        <f t="shared" si="74"/>
        <v/>
      </c>
      <c r="G1205" s="271" t="str">
        <f t="shared" si="75"/>
        <v/>
      </c>
      <c r="H1205" s="296" t="str">
        <f t="shared" si="77"/>
        <v>否</v>
      </c>
      <c r="I1205" s="301" t="str">
        <f t="shared" si="76"/>
        <v>否</v>
      </c>
    </row>
    <row r="1206" ht="36" customHeight="1" spans="1:9">
      <c r="A1206" s="297">
        <v>2200404</v>
      </c>
      <c r="B1206" s="298" t="s">
        <v>995</v>
      </c>
      <c r="C1206" s="303">
        <v>28</v>
      </c>
      <c r="D1206" s="303">
        <v>30</v>
      </c>
      <c r="E1206" s="304">
        <v>10</v>
      </c>
      <c r="F1206" s="305">
        <f t="shared" si="74"/>
        <v>0.357142857142857</v>
      </c>
      <c r="G1206" s="305">
        <f t="shared" si="75"/>
        <v>0.333333333333333</v>
      </c>
      <c r="H1206" s="296" t="str">
        <f t="shared" si="77"/>
        <v>是</v>
      </c>
      <c r="I1206" s="301" t="str">
        <f t="shared" si="76"/>
        <v>否</v>
      </c>
    </row>
    <row r="1207" ht="36" customHeight="1" spans="1:9">
      <c r="A1207" s="297">
        <v>2200405</v>
      </c>
      <c r="B1207" s="298" t="s">
        <v>996</v>
      </c>
      <c r="C1207" s="299">
        <v>19</v>
      </c>
      <c r="D1207" s="299">
        <v>20</v>
      </c>
      <c r="E1207" s="300">
        <v>14</v>
      </c>
      <c r="F1207" s="271">
        <f t="shared" si="74"/>
        <v>0.736842105263158</v>
      </c>
      <c r="G1207" s="271">
        <f t="shared" si="75"/>
        <v>0.7</v>
      </c>
      <c r="H1207" s="296" t="str">
        <f t="shared" si="77"/>
        <v>是</v>
      </c>
      <c r="I1207" s="301" t="str">
        <f t="shared" si="76"/>
        <v>否</v>
      </c>
    </row>
    <row r="1208" ht="36" hidden="1" customHeight="1" spans="1:9">
      <c r="A1208" s="297">
        <v>2200406</v>
      </c>
      <c r="B1208" s="298" t="s">
        <v>997</v>
      </c>
      <c r="C1208" s="299">
        <v>0</v>
      </c>
      <c r="D1208" s="299">
        <v>0</v>
      </c>
      <c r="E1208" s="299"/>
      <c r="F1208" s="271" t="str">
        <f t="shared" si="74"/>
        <v/>
      </c>
      <c r="G1208" s="271" t="str">
        <f t="shared" si="75"/>
        <v/>
      </c>
      <c r="H1208" s="296" t="str">
        <f t="shared" si="77"/>
        <v>否</v>
      </c>
      <c r="I1208" s="301" t="str">
        <f t="shared" si="76"/>
        <v>否</v>
      </c>
    </row>
    <row r="1209" ht="36" hidden="1" customHeight="1" spans="1:9">
      <c r="A1209" s="297">
        <v>2200407</v>
      </c>
      <c r="B1209" s="298" t="s">
        <v>998</v>
      </c>
      <c r="C1209" s="299">
        <v>0</v>
      </c>
      <c r="D1209" s="299">
        <v>0</v>
      </c>
      <c r="E1209" s="299"/>
      <c r="F1209" s="271" t="str">
        <f t="shared" si="74"/>
        <v/>
      </c>
      <c r="G1209" s="271" t="str">
        <f t="shared" si="75"/>
        <v/>
      </c>
      <c r="H1209" s="296" t="str">
        <f t="shared" si="77"/>
        <v>否</v>
      </c>
      <c r="I1209" s="301" t="str">
        <f t="shared" si="76"/>
        <v>否</v>
      </c>
    </row>
    <row r="1210" ht="36" hidden="1" customHeight="1" spans="1:9">
      <c r="A1210" s="297">
        <v>2200408</v>
      </c>
      <c r="B1210" s="298" t="s">
        <v>999</v>
      </c>
      <c r="C1210" s="299">
        <v>0</v>
      </c>
      <c r="D1210" s="299">
        <v>0</v>
      </c>
      <c r="E1210" s="299"/>
      <c r="F1210" s="271" t="str">
        <f t="shared" si="74"/>
        <v/>
      </c>
      <c r="G1210" s="271" t="str">
        <f t="shared" si="75"/>
        <v/>
      </c>
      <c r="H1210" s="296" t="str">
        <f t="shared" si="77"/>
        <v>否</v>
      </c>
      <c r="I1210" s="301" t="str">
        <f t="shared" si="76"/>
        <v>否</v>
      </c>
    </row>
    <row r="1211" ht="36" customHeight="1" spans="1:9">
      <c r="A1211" s="297">
        <v>2200409</v>
      </c>
      <c r="B1211" s="298" t="s">
        <v>1000</v>
      </c>
      <c r="C1211" s="299">
        <v>18</v>
      </c>
      <c r="D1211" s="299">
        <v>20</v>
      </c>
      <c r="E1211" s="300">
        <v>15</v>
      </c>
      <c r="F1211" s="271">
        <f t="shared" si="74"/>
        <v>0.833333333333333</v>
      </c>
      <c r="G1211" s="271">
        <f t="shared" si="75"/>
        <v>0.75</v>
      </c>
      <c r="H1211" s="296" t="str">
        <f t="shared" si="77"/>
        <v>是</v>
      </c>
      <c r="I1211" s="301" t="str">
        <f t="shared" si="76"/>
        <v>否</v>
      </c>
    </row>
    <row r="1212" ht="36" customHeight="1" spans="1:9">
      <c r="A1212" s="297">
        <v>2200410</v>
      </c>
      <c r="B1212" s="298" t="s">
        <v>1001</v>
      </c>
      <c r="C1212" s="299">
        <v>5</v>
      </c>
      <c r="D1212" s="299">
        <v>5</v>
      </c>
      <c r="E1212" s="300">
        <v>5</v>
      </c>
      <c r="F1212" s="271">
        <f t="shared" si="74"/>
        <v>1</v>
      </c>
      <c r="G1212" s="271">
        <f t="shared" si="75"/>
        <v>1</v>
      </c>
      <c r="H1212" s="296" t="str">
        <f t="shared" si="77"/>
        <v>是</v>
      </c>
      <c r="I1212" s="301" t="str">
        <f t="shared" si="76"/>
        <v>否</v>
      </c>
    </row>
    <row r="1213" ht="36" hidden="1" customHeight="1" spans="1:9">
      <c r="A1213" s="297">
        <v>2200450</v>
      </c>
      <c r="B1213" s="298" t="s">
        <v>1002</v>
      </c>
      <c r="C1213" s="299">
        <v>0</v>
      </c>
      <c r="D1213" s="299">
        <v>0</v>
      </c>
      <c r="E1213" s="299"/>
      <c r="F1213" s="271" t="str">
        <f t="shared" si="74"/>
        <v/>
      </c>
      <c r="G1213" s="271" t="str">
        <f t="shared" si="75"/>
        <v/>
      </c>
      <c r="H1213" s="296" t="str">
        <f t="shared" si="77"/>
        <v>否</v>
      </c>
      <c r="I1213" s="301" t="str">
        <f t="shared" si="76"/>
        <v>否</v>
      </c>
    </row>
    <row r="1214" ht="36" hidden="1" customHeight="1" spans="1:9">
      <c r="A1214" s="297">
        <v>2200499</v>
      </c>
      <c r="B1214" s="298" t="s">
        <v>1003</v>
      </c>
      <c r="C1214" s="299">
        <v>0</v>
      </c>
      <c r="D1214" s="299">
        <v>0</v>
      </c>
      <c r="E1214" s="299"/>
      <c r="F1214" s="271" t="str">
        <f t="shared" si="74"/>
        <v/>
      </c>
      <c r="G1214" s="271" t="str">
        <f t="shared" si="75"/>
        <v/>
      </c>
      <c r="H1214" s="296" t="str">
        <f t="shared" si="77"/>
        <v>否</v>
      </c>
      <c r="I1214" s="301" t="str">
        <f t="shared" si="76"/>
        <v>否</v>
      </c>
    </row>
    <row r="1215" ht="36" customHeight="1" spans="1:9">
      <c r="A1215" s="292">
        <v>22005</v>
      </c>
      <c r="B1215" s="293" t="s">
        <v>1004</v>
      </c>
      <c r="C1215" s="306">
        <f>SUM(C1216:C1229)</f>
        <v>285</v>
      </c>
      <c r="D1215" s="306">
        <f>SUM(D1216:D1229)</f>
        <v>327</v>
      </c>
      <c r="E1215" s="306">
        <f>SUM(E1216:E1229)</f>
        <v>265</v>
      </c>
      <c r="F1215" s="179">
        <f t="shared" si="74"/>
        <v>0.929824561403509</v>
      </c>
      <c r="G1215" s="179">
        <f t="shared" si="75"/>
        <v>0.81039755351682</v>
      </c>
      <c r="H1215" s="296" t="str">
        <f t="shared" si="77"/>
        <v>是</v>
      </c>
      <c r="I1215" s="301" t="str">
        <f t="shared" si="76"/>
        <v>是</v>
      </c>
    </row>
    <row r="1216" ht="36" customHeight="1" spans="1:9">
      <c r="A1216" s="297">
        <v>2200501</v>
      </c>
      <c r="B1216" s="298" t="s">
        <v>95</v>
      </c>
      <c r="C1216" s="299">
        <v>210</v>
      </c>
      <c r="D1216" s="299">
        <v>252</v>
      </c>
      <c r="E1216" s="300">
        <v>215</v>
      </c>
      <c r="F1216" s="271">
        <f t="shared" si="74"/>
        <v>1.02380952380952</v>
      </c>
      <c r="G1216" s="271">
        <f t="shared" si="75"/>
        <v>0.853174603174603</v>
      </c>
      <c r="H1216" s="296" t="str">
        <f t="shared" si="77"/>
        <v>是</v>
      </c>
      <c r="I1216" s="301" t="str">
        <f t="shared" si="76"/>
        <v>否</v>
      </c>
    </row>
    <row r="1217" customFormat="1" ht="36" hidden="1" customHeight="1" spans="1:9">
      <c r="A1217" s="297">
        <v>2200502</v>
      </c>
      <c r="B1217" s="298" t="s">
        <v>96</v>
      </c>
      <c r="C1217" s="299"/>
      <c r="D1217" s="299">
        <v>0</v>
      </c>
      <c r="E1217" s="299"/>
      <c r="F1217" s="271" t="str">
        <f t="shared" si="74"/>
        <v/>
      </c>
      <c r="G1217" s="271" t="str">
        <f t="shared" si="75"/>
        <v/>
      </c>
      <c r="H1217" s="296" t="str">
        <f t="shared" si="77"/>
        <v>否</v>
      </c>
      <c r="I1217" s="301" t="str">
        <f t="shared" si="76"/>
        <v>否</v>
      </c>
    </row>
    <row r="1218" ht="36" hidden="1" customHeight="1" spans="1:9">
      <c r="A1218" s="297">
        <v>2200503</v>
      </c>
      <c r="B1218" s="298" t="s">
        <v>97</v>
      </c>
      <c r="C1218" s="299"/>
      <c r="D1218" s="299">
        <v>0</v>
      </c>
      <c r="E1218" s="299"/>
      <c r="F1218" s="271" t="str">
        <f t="shared" si="74"/>
        <v/>
      </c>
      <c r="G1218" s="271" t="str">
        <f t="shared" si="75"/>
        <v/>
      </c>
      <c r="H1218" s="296" t="str">
        <f t="shared" si="77"/>
        <v>否</v>
      </c>
      <c r="I1218" s="301" t="str">
        <f t="shared" si="76"/>
        <v>否</v>
      </c>
    </row>
    <row r="1219" ht="36" hidden="1" customHeight="1" spans="1:9">
      <c r="A1219" s="297">
        <v>2200504</v>
      </c>
      <c r="B1219" s="298" t="s">
        <v>1005</v>
      </c>
      <c r="C1219" s="303"/>
      <c r="D1219" s="303">
        <v>0</v>
      </c>
      <c r="E1219" s="303"/>
      <c r="F1219" s="305" t="str">
        <f t="shared" si="74"/>
        <v/>
      </c>
      <c r="G1219" s="305" t="str">
        <f t="shared" si="75"/>
        <v/>
      </c>
      <c r="H1219" s="296" t="str">
        <f t="shared" si="77"/>
        <v>否</v>
      </c>
      <c r="I1219" s="301" t="str">
        <f t="shared" si="76"/>
        <v>否</v>
      </c>
    </row>
    <row r="1220" ht="36" hidden="1" customHeight="1" spans="1:9">
      <c r="A1220" s="297">
        <v>2200506</v>
      </c>
      <c r="B1220" s="298" t="s">
        <v>1006</v>
      </c>
      <c r="C1220" s="299"/>
      <c r="D1220" s="299">
        <v>0</v>
      </c>
      <c r="E1220" s="299"/>
      <c r="F1220" s="271" t="str">
        <f t="shared" si="74"/>
        <v/>
      </c>
      <c r="G1220" s="271" t="str">
        <f t="shared" si="75"/>
        <v/>
      </c>
      <c r="H1220" s="296" t="str">
        <f t="shared" si="77"/>
        <v>否</v>
      </c>
      <c r="I1220" s="301" t="str">
        <f t="shared" si="76"/>
        <v>否</v>
      </c>
    </row>
    <row r="1221" ht="36" hidden="1" customHeight="1" spans="1:9">
      <c r="A1221" s="297">
        <v>2200507</v>
      </c>
      <c r="B1221" s="298" t="s">
        <v>1007</v>
      </c>
      <c r="C1221" s="299"/>
      <c r="D1221" s="299">
        <v>0</v>
      </c>
      <c r="E1221" s="299"/>
      <c r="F1221" s="271" t="str">
        <f t="shared" ref="F1221:F1284" si="78">IF(C1221&lt;&gt;0,E1221/C1221,"")</f>
        <v/>
      </c>
      <c r="G1221" s="271" t="str">
        <f t="shared" ref="G1221:G1284" si="79">IF(D1221&lt;&gt;0,E1221/D1221,"")</f>
        <v/>
      </c>
      <c r="H1221" s="296" t="str">
        <f t="shared" si="77"/>
        <v>否</v>
      </c>
      <c r="I1221" s="301" t="str">
        <f t="shared" ref="I1221:I1284" si="80">IF(LEN(A1221)&lt;=5,"是","否")</f>
        <v>否</v>
      </c>
    </row>
    <row r="1222" ht="36" hidden="1" customHeight="1" spans="1:9">
      <c r="A1222" s="297">
        <v>2200508</v>
      </c>
      <c r="B1222" s="302" t="s">
        <v>1008</v>
      </c>
      <c r="C1222" s="299"/>
      <c r="D1222" s="299">
        <v>0</v>
      </c>
      <c r="E1222" s="299"/>
      <c r="F1222" s="271" t="str">
        <f t="shared" si="78"/>
        <v/>
      </c>
      <c r="G1222" s="271" t="str">
        <f t="shared" si="79"/>
        <v/>
      </c>
      <c r="H1222" s="296" t="str">
        <f t="shared" si="77"/>
        <v>否</v>
      </c>
      <c r="I1222" s="301" t="str">
        <f t="shared" si="80"/>
        <v>否</v>
      </c>
    </row>
    <row r="1223" ht="36" customHeight="1" spans="1:9">
      <c r="A1223" s="297">
        <v>2200509</v>
      </c>
      <c r="B1223" s="298" t="s">
        <v>1009</v>
      </c>
      <c r="C1223" s="299">
        <v>40</v>
      </c>
      <c r="D1223" s="299">
        <v>40</v>
      </c>
      <c r="E1223" s="300">
        <v>10</v>
      </c>
      <c r="F1223" s="271">
        <f t="shared" si="78"/>
        <v>0.25</v>
      </c>
      <c r="G1223" s="271">
        <f t="shared" si="79"/>
        <v>0.25</v>
      </c>
      <c r="H1223" s="296" t="str">
        <f t="shared" si="77"/>
        <v>是</v>
      </c>
      <c r="I1223" s="301" t="str">
        <f t="shared" si="80"/>
        <v>否</v>
      </c>
    </row>
    <row r="1224" ht="36" customHeight="1" spans="1:9">
      <c r="A1224" s="297">
        <v>2200510</v>
      </c>
      <c r="B1224" s="298" t="s">
        <v>1010</v>
      </c>
      <c r="C1224" s="299"/>
      <c r="D1224" s="299">
        <v>0</v>
      </c>
      <c r="E1224" s="300">
        <v>20</v>
      </c>
      <c r="F1224" s="271" t="str">
        <f t="shared" si="78"/>
        <v/>
      </c>
      <c r="G1224" s="271" t="str">
        <f t="shared" si="79"/>
        <v/>
      </c>
      <c r="H1224" s="296" t="str">
        <f t="shared" si="77"/>
        <v>是</v>
      </c>
      <c r="I1224" s="301" t="str">
        <f t="shared" si="80"/>
        <v>否</v>
      </c>
    </row>
    <row r="1225" customFormat="1" ht="36" hidden="1" customHeight="1" spans="1:9">
      <c r="A1225" s="297">
        <v>2200511</v>
      </c>
      <c r="B1225" s="298" t="s">
        <v>1011</v>
      </c>
      <c r="C1225" s="299"/>
      <c r="D1225" s="299">
        <v>0</v>
      </c>
      <c r="E1225" s="299"/>
      <c r="F1225" s="271" t="str">
        <f t="shared" si="78"/>
        <v/>
      </c>
      <c r="G1225" s="271" t="str">
        <f t="shared" si="79"/>
        <v/>
      </c>
      <c r="H1225" s="296" t="str">
        <f t="shared" si="77"/>
        <v>否</v>
      </c>
      <c r="I1225" s="301" t="str">
        <f t="shared" si="80"/>
        <v>否</v>
      </c>
    </row>
    <row r="1226" ht="36" hidden="1" customHeight="1" spans="1:9">
      <c r="A1226" s="297">
        <v>2200512</v>
      </c>
      <c r="B1226" s="298" t="s">
        <v>1012</v>
      </c>
      <c r="C1226" s="299"/>
      <c r="D1226" s="299">
        <v>0</v>
      </c>
      <c r="E1226" s="299"/>
      <c r="F1226" s="271" t="str">
        <f t="shared" si="78"/>
        <v/>
      </c>
      <c r="G1226" s="271" t="str">
        <f t="shared" si="79"/>
        <v/>
      </c>
      <c r="H1226" s="296" t="str">
        <f t="shared" si="77"/>
        <v>否</v>
      </c>
      <c r="I1226" s="301" t="str">
        <f t="shared" si="80"/>
        <v>否</v>
      </c>
    </row>
    <row r="1227" customFormat="1" ht="36" hidden="1" customHeight="1" spans="1:9">
      <c r="A1227" s="297">
        <v>2200513</v>
      </c>
      <c r="B1227" s="298" t="s">
        <v>1013</v>
      </c>
      <c r="C1227" s="299"/>
      <c r="D1227" s="299">
        <v>0</v>
      </c>
      <c r="E1227" s="299"/>
      <c r="F1227" s="271" t="str">
        <f t="shared" si="78"/>
        <v/>
      </c>
      <c r="G1227" s="271" t="str">
        <f t="shared" si="79"/>
        <v/>
      </c>
      <c r="H1227" s="296" t="str">
        <f t="shared" si="77"/>
        <v>否</v>
      </c>
      <c r="I1227" s="301" t="str">
        <f t="shared" si="80"/>
        <v>否</v>
      </c>
    </row>
    <row r="1228" ht="36" hidden="1" customHeight="1" spans="1:9">
      <c r="A1228" s="297">
        <v>2200514</v>
      </c>
      <c r="B1228" s="298" t="s">
        <v>1014</v>
      </c>
      <c r="C1228" s="299"/>
      <c r="D1228" s="299"/>
      <c r="E1228" s="299"/>
      <c r="F1228" s="271" t="str">
        <f t="shared" si="78"/>
        <v/>
      </c>
      <c r="G1228" s="271" t="str">
        <f t="shared" si="79"/>
        <v/>
      </c>
      <c r="H1228" s="296" t="str">
        <f t="shared" si="77"/>
        <v>否</v>
      </c>
      <c r="I1228" s="301" t="str">
        <f t="shared" si="80"/>
        <v>否</v>
      </c>
    </row>
    <row r="1229" ht="36" customHeight="1" spans="1:9">
      <c r="A1229" s="297">
        <v>2200599</v>
      </c>
      <c r="B1229" s="298" t="s">
        <v>1015</v>
      </c>
      <c r="C1229" s="299">
        <v>35</v>
      </c>
      <c r="D1229" s="299">
        <v>35</v>
      </c>
      <c r="E1229" s="300">
        <v>20</v>
      </c>
      <c r="F1229" s="271">
        <f t="shared" si="78"/>
        <v>0.571428571428571</v>
      </c>
      <c r="G1229" s="271">
        <f t="shared" si="79"/>
        <v>0.571428571428571</v>
      </c>
      <c r="H1229" s="296" t="str">
        <f t="shared" si="77"/>
        <v>是</v>
      </c>
      <c r="I1229" s="301" t="str">
        <f t="shared" si="80"/>
        <v>否</v>
      </c>
    </row>
    <row r="1230" ht="36" customHeight="1" spans="1:9">
      <c r="A1230" s="297">
        <v>22099</v>
      </c>
      <c r="B1230" s="302" t="s">
        <v>1016</v>
      </c>
      <c r="C1230" s="299">
        <v>12857</v>
      </c>
      <c r="D1230" s="299">
        <v>50</v>
      </c>
      <c r="E1230" s="300"/>
      <c r="F1230" s="271">
        <f t="shared" si="78"/>
        <v>0</v>
      </c>
      <c r="G1230" s="271">
        <f t="shared" si="79"/>
        <v>0</v>
      </c>
      <c r="H1230" s="296" t="str">
        <f t="shared" ref="H1230:H1293" si="81">IF(B1230&lt;&gt;"",IF(SUM(C1230:E1230,J1230)&lt;&gt;0,"是","否"),"是")</f>
        <v>是</v>
      </c>
      <c r="I1230" s="301" t="str">
        <f t="shared" si="80"/>
        <v>是</v>
      </c>
    </row>
    <row r="1231" ht="36" customHeight="1" spans="1:10">
      <c r="A1231" s="292">
        <v>221</v>
      </c>
      <c r="B1231" s="293" t="s">
        <v>75</v>
      </c>
      <c r="C1231" s="306">
        <f>SUM(C1232,C1241,C1245)</f>
        <v>7762</v>
      </c>
      <c r="D1231" s="306">
        <f>SUM(D1232,D1241,D1245)</f>
        <v>8700</v>
      </c>
      <c r="E1231" s="306">
        <f>SUM(E1232,E1241,E1245)</f>
        <v>8575</v>
      </c>
      <c r="F1231" s="179">
        <f t="shared" si="78"/>
        <v>1.10474104612213</v>
      </c>
      <c r="G1231" s="179">
        <f t="shared" si="79"/>
        <v>0.985632183908046</v>
      </c>
      <c r="H1231" s="296" t="str">
        <f t="shared" si="81"/>
        <v>是</v>
      </c>
      <c r="I1231" s="301" t="str">
        <f t="shared" si="80"/>
        <v>是</v>
      </c>
      <c r="J1231" s="286">
        <v>1</v>
      </c>
    </row>
    <row r="1232" ht="36" customHeight="1" spans="1:9">
      <c r="A1232" s="292">
        <v>22101</v>
      </c>
      <c r="B1232" s="307" t="s">
        <v>1017</v>
      </c>
      <c r="C1232" s="306">
        <f>SUM(C1233:C1240)</f>
        <v>847</v>
      </c>
      <c r="D1232" s="306">
        <f>SUM(D1233:D1240)</f>
        <v>1000</v>
      </c>
      <c r="E1232" s="306">
        <f>SUM(E1233:E1240)</f>
        <v>1274</v>
      </c>
      <c r="F1232" s="179">
        <f t="shared" si="78"/>
        <v>1.50413223140496</v>
      </c>
      <c r="G1232" s="179">
        <f t="shared" si="79"/>
        <v>1.274</v>
      </c>
      <c r="H1232" s="296" t="str">
        <f t="shared" si="81"/>
        <v>是</v>
      </c>
      <c r="I1232" s="301" t="str">
        <f t="shared" si="80"/>
        <v>是</v>
      </c>
    </row>
    <row r="1233" customFormat="1" ht="36" hidden="1" customHeight="1" spans="1:9">
      <c r="A1233" s="297">
        <v>2210101</v>
      </c>
      <c r="B1233" s="298" t="s">
        <v>1018</v>
      </c>
      <c r="C1233" s="299"/>
      <c r="D1233" s="299"/>
      <c r="E1233" s="299"/>
      <c r="F1233" s="271" t="str">
        <f t="shared" si="78"/>
        <v/>
      </c>
      <c r="G1233" s="271" t="str">
        <f t="shared" si="79"/>
        <v/>
      </c>
      <c r="H1233" s="296" t="str">
        <f t="shared" si="81"/>
        <v>否</v>
      </c>
      <c r="I1233" s="301" t="str">
        <f t="shared" si="80"/>
        <v>否</v>
      </c>
    </row>
    <row r="1234" ht="36" hidden="1" customHeight="1" spans="1:9">
      <c r="A1234" s="297">
        <v>2210102</v>
      </c>
      <c r="B1234" s="298" t="s">
        <v>1019</v>
      </c>
      <c r="C1234" s="299"/>
      <c r="D1234" s="299"/>
      <c r="E1234" s="299"/>
      <c r="F1234" s="271" t="str">
        <f t="shared" si="78"/>
        <v/>
      </c>
      <c r="G1234" s="271" t="str">
        <f t="shared" si="79"/>
        <v/>
      </c>
      <c r="H1234" s="296" t="str">
        <f t="shared" si="81"/>
        <v>否</v>
      </c>
      <c r="I1234" s="301" t="str">
        <f t="shared" si="80"/>
        <v>否</v>
      </c>
    </row>
    <row r="1235" customFormat="1" ht="36" customHeight="1" spans="1:9">
      <c r="A1235" s="297">
        <v>2210103</v>
      </c>
      <c r="B1235" s="298" t="s">
        <v>1020</v>
      </c>
      <c r="C1235" s="303"/>
      <c r="D1235" s="303"/>
      <c r="E1235" s="304">
        <v>527</v>
      </c>
      <c r="F1235" s="305" t="str">
        <f t="shared" si="78"/>
        <v/>
      </c>
      <c r="G1235" s="305" t="str">
        <f t="shared" si="79"/>
        <v/>
      </c>
      <c r="H1235" s="296" t="str">
        <f t="shared" si="81"/>
        <v>是</v>
      </c>
      <c r="I1235" s="301" t="str">
        <f t="shared" si="80"/>
        <v>否</v>
      </c>
    </row>
    <row r="1236" ht="36" hidden="1" customHeight="1" spans="1:9">
      <c r="A1236" s="297">
        <v>2210104</v>
      </c>
      <c r="B1236" s="298" t="s">
        <v>1021</v>
      </c>
      <c r="C1236" s="303"/>
      <c r="D1236" s="303"/>
      <c r="E1236" s="303"/>
      <c r="F1236" s="305" t="str">
        <f t="shared" si="78"/>
        <v/>
      </c>
      <c r="G1236" s="305" t="str">
        <f t="shared" si="79"/>
        <v/>
      </c>
      <c r="H1236" s="296" t="str">
        <f t="shared" si="81"/>
        <v>否</v>
      </c>
      <c r="I1236" s="301" t="str">
        <f t="shared" si="80"/>
        <v>否</v>
      </c>
    </row>
    <row r="1237" ht="36" hidden="1" customHeight="1" spans="1:9">
      <c r="A1237" s="297">
        <v>2210105</v>
      </c>
      <c r="B1237" s="298" t="s">
        <v>1022</v>
      </c>
      <c r="C1237" s="299"/>
      <c r="D1237" s="299"/>
      <c r="E1237" s="299"/>
      <c r="F1237" s="271" t="str">
        <f t="shared" si="78"/>
        <v/>
      </c>
      <c r="G1237" s="271" t="str">
        <f t="shared" si="79"/>
        <v/>
      </c>
      <c r="H1237" s="296" t="str">
        <f t="shared" si="81"/>
        <v>否</v>
      </c>
      <c r="I1237" s="301" t="str">
        <f t="shared" si="80"/>
        <v>否</v>
      </c>
    </row>
    <row r="1238" ht="36" customHeight="1" spans="1:9">
      <c r="A1238" s="297">
        <v>2210106</v>
      </c>
      <c r="B1238" s="302" t="s">
        <v>1023</v>
      </c>
      <c r="C1238" s="299">
        <v>847</v>
      </c>
      <c r="D1238" s="299">
        <v>1000</v>
      </c>
      <c r="E1238" s="300">
        <v>331</v>
      </c>
      <c r="F1238" s="271">
        <f t="shared" si="78"/>
        <v>0.390791027154664</v>
      </c>
      <c r="G1238" s="271">
        <f t="shared" si="79"/>
        <v>0.331</v>
      </c>
      <c r="H1238" s="296" t="str">
        <f t="shared" si="81"/>
        <v>是</v>
      </c>
      <c r="I1238" s="301" t="str">
        <f t="shared" si="80"/>
        <v>否</v>
      </c>
    </row>
    <row r="1239" ht="36" hidden="1" customHeight="1" spans="1:9">
      <c r="A1239" s="297">
        <v>2210107</v>
      </c>
      <c r="B1239" s="298" t="s">
        <v>1024</v>
      </c>
      <c r="C1239" s="299"/>
      <c r="D1239" s="299"/>
      <c r="E1239" s="299"/>
      <c r="F1239" s="271" t="str">
        <f t="shared" si="78"/>
        <v/>
      </c>
      <c r="G1239" s="271" t="str">
        <f t="shared" si="79"/>
        <v/>
      </c>
      <c r="H1239" s="296" t="str">
        <f t="shared" si="81"/>
        <v>否</v>
      </c>
      <c r="I1239" s="301" t="str">
        <f t="shared" si="80"/>
        <v>否</v>
      </c>
    </row>
    <row r="1240" ht="36" customHeight="1" spans="1:9">
      <c r="A1240" s="297">
        <v>2210199</v>
      </c>
      <c r="B1240" s="302" t="s">
        <v>1025</v>
      </c>
      <c r="C1240" s="299"/>
      <c r="D1240" s="299"/>
      <c r="E1240" s="300">
        <v>416</v>
      </c>
      <c r="F1240" s="271" t="str">
        <f t="shared" si="78"/>
        <v/>
      </c>
      <c r="G1240" s="271" t="str">
        <f t="shared" si="79"/>
        <v/>
      </c>
      <c r="H1240" s="296" t="str">
        <f t="shared" si="81"/>
        <v>是</v>
      </c>
      <c r="I1240" s="301" t="str">
        <f t="shared" si="80"/>
        <v>否</v>
      </c>
    </row>
    <row r="1241" ht="36" customHeight="1" spans="1:9">
      <c r="A1241" s="292">
        <v>22102</v>
      </c>
      <c r="B1241" s="293" t="s">
        <v>1026</v>
      </c>
      <c r="C1241" s="306">
        <f>SUM(C1242:C1244)</f>
        <v>6326</v>
      </c>
      <c r="D1241" s="306">
        <f>SUM(D1242:D1244)</f>
        <v>7000</v>
      </c>
      <c r="E1241" s="306">
        <f>SUM(E1242:E1244)</f>
        <v>6596</v>
      </c>
      <c r="F1241" s="179">
        <f t="shared" si="78"/>
        <v>1.04268099905153</v>
      </c>
      <c r="G1241" s="179">
        <f t="shared" si="79"/>
        <v>0.942285714285714</v>
      </c>
      <c r="H1241" s="296" t="str">
        <f t="shared" si="81"/>
        <v>是</v>
      </c>
      <c r="I1241" s="301" t="str">
        <f t="shared" si="80"/>
        <v>是</v>
      </c>
    </row>
    <row r="1242" ht="36" customHeight="1" spans="1:9">
      <c r="A1242" s="297">
        <v>2210201</v>
      </c>
      <c r="B1242" s="298" t="s">
        <v>1027</v>
      </c>
      <c r="C1242" s="299">
        <v>6326</v>
      </c>
      <c r="D1242" s="299">
        <v>7000</v>
      </c>
      <c r="E1242" s="300">
        <v>6596</v>
      </c>
      <c r="F1242" s="271">
        <f t="shared" si="78"/>
        <v>1.04268099905153</v>
      </c>
      <c r="G1242" s="271">
        <f t="shared" si="79"/>
        <v>0.942285714285714</v>
      </c>
      <c r="H1242" s="296" t="str">
        <f t="shared" si="81"/>
        <v>是</v>
      </c>
      <c r="I1242" s="301" t="str">
        <f t="shared" si="80"/>
        <v>否</v>
      </c>
    </row>
    <row r="1243" ht="36" hidden="1" customHeight="1" spans="1:9">
      <c r="A1243" s="297">
        <v>2210202</v>
      </c>
      <c r="B1243" s="298" t="s">
        <v>1028</v>
      </c>
      <c r="C1243" s="299"/>
      <c r="D1243" s="299"/>
      <c r="E1243" s="299"/>
      <c r="F1243" s="271" t="str">
        <f t="shared" si="78"/>
        <v/>
      </c>
      <c r="G1243" s="271" t="str">
        <f t="shared" si="79"/>
        <v/>
      </c>
      <c r="H1243" s="296" t="str">
        <f t="shared" si="81"/>
        <v>否</v>
      </c>
      <c r="I1243" s="301" t="str">
        <f t="shared" si="80"/>
        <v>否</v>
      </c>
    </row>
    <row r="1244" ht="36" hidden="1" customHeight="1" spans="1:9">
      <c r="A1244" s="297">
        <v>2210203</v>
      </c>
      <c r="B1244" s="298" t="s">
        <v>1029</v>
      </c>
      <c r="C1244" s="299"/>
      <c r="D1244" s="299"/>
      <c r="E1244" s="299"/>
      <c r="F1244" s="271" t="str">
        <f t="shared" si="78"/>
        <v/>
      </c>
      <c r="G1244" s="271" t="str">
        <f t="shared" si="79"/>
        <v/>
      </c>
      <c r="H1244" s="296" t="str">
        <f t="shared" si="81"/>
        <v>否</v>
      </c>
      <c r="I1244" s="301" t="str">
        <f t="shared" si="80"/>
        <v>否</v>
      </c>
    </row>
    <row r="1245" ht="36" customHeight="1" spans="1:9">
      <c r="A1245" s="292">
        <v>22103</v>
      </c>
      <c r="B1245" s="293" t="s">
        <v>1030</v>
      </c>
      <c r="C1245" s="294">
        <f>SUM(C1246:C1248)</f>
        <v>589</v>
      </c>
      <c r="D1245" s="294">
        <f>SUM(D1246:D1248)</f>
        <v>700</v>
      </c>
      <c r="E1245" s="294">
        <f>SUM(E1246:E1248)</f>
        <v>705</v>
      </c>
      <c r="F1245" s="295">
        <f t="shared" si="78"/>
        <v>1.19694397283531</v>
      </c>
      <c r="G1245" s="295">
        <f t="shared" si="79"/>
        <v>1.00714285714286</v>
      </c>
      <c r="H1245" s="296" t="str">
        <f t="shared" si="81"/>
        <v>是</v>
      </c>
      <c r="I1245" s="301" t="str">
        <f t="shared" si="80"/>
        <v>是</v>
      </c>
    </row>
    <row r="1246" ht="36" hidden="1" customHeight="1" spans="1:9">
      <c r="A1246" s="297">
        <v>2210301</v>
      </c>
      <c r="B1246" s="298" t="s">
        <v>1031</v>
      </c>
      <c r="C1246" s="299"/>
      <c r="D1246" s="299"/>
      <c r="E1246" s="299"/>
      <c r="F1246" s="271" t="str">
        <f t="shared" si="78"/>
        <v/>
      </c>
      <c r="G1246" s="271" t="str">
        <f t="shared" si="79"/>
        <v/>
      </c>
      <c r="H1246" s="296" t="str">
        <f t="shared" si="81"/>
        <v>否</v>
      </c>
      <c r="I1246" s="301" t="str">
        <f t="shared" si="80"/>
        <v>否</v>
      </c>
    </row>
    <row r="1247" ht="36" customHeight="1" spans="1:9">
      <c r="A1247" s="297">
        <v>2210302</v>
      </c>
      <c r="B1247" s="298" t="s">
        <v>1032</v>
      </c>
      <c r="C1247" s="299">
        <v>589</v>
      </c>
      <c r="D1247" s="299">
        <v>700</v>
      </c>
      <c r="E1247" s="300">
        <v>705</v>
      </c>
      <c r="F1247" s="271">
        <f t="shared" si="78"/>
        <v>1.19694397283531</v>
      </c>
      <c r="G1247" s="271">
        <f t="shared" si="79"/>
        <v>1.00714285714286</v>
      </c>
      <c r="H1247" s="296" t="str">
        <f t="shared" si="81"/>
        <v>是</v>
      </c>
      <c r="I1247" s="301" t="str">
        <f t="shared" si="80"/>
        <v>否</v>
      </c>
    </row>
    <row r="1248" ht="36" hidden="1" customHeight="1" spans="1:9">
      <c r="A1248" s="297">
        <v>2210399</v>
      </c>
      <c r="B1248" s="298" t="s">
        <v>1033</v>
      </c>
      <c r="C1248" s="299"/>
      <c r="D1248" s="299"/>
      <c r="E1248" s="299"/>
      <c r="F1248" s="271" t="str">
        <f t="shared" si="78"/>
        <v/>
      </c>
      <c r="G1248" s="271" t="str">
        <f t="shared" si="79"/>
        <v/>
      </c>
      <c r="H1248" s="296" t="str">
        <f t="shared" si="81"/>
        <v>否</v>
      </c>
      <c r="I1248" s="301" t="str">
        <f t="shared" si="80"/>
        <v>否</v>
      </c>
    </row>
    <row r="1249" ht="36" customHeight="1" spans="1:10">
      <c r="A1249" s="292">
        <v>222</v>
      </c>
      <c r="B1249" s="293" t="s">
        <v>76</v>
      </c>
      <c r="C1249" s="294">
        <f>SUM(C1250,C1265,C1279,C1284,C1290)</f>
        <v>1617</v>
      </c>
      <c r="D1249" s="294">
        <f>SUM(D1250,D1265,D1279,D1284,D1290)</f>
        <v>1715</v>
      </c>
      <c r="E1249" s="294">
        <f>SUM(E1250,E1265,E1279,E1284,E1290)</f>
        <v>1585</v>
      </c>
      <c r="F1249" s="295">
        <f t="shared" si="78"/>
        <v>0.980210265924552</v>
      </c>
      <c r="G1249" s="295">
        <f t="shared" si="79"/>
        <v>0.924198250728863</v>
      </c>
      <c r="H1249" s="296" t="str">
        <f t="shared" si="81"/>
        <v>是</v>
      </c>
      <c r="I1249" s="301" t="str">
        <f t="shared" si="80"/>
        <v>是</v>
      </c>
      <c r="J1249" s="286">
        <v>1</v>
      </c>
    </row>
    <row r="1250" ht="36" customHeight="1" spans="1:9">
      <c r="A1250" s="292">
        <v>22201</v>
      </c>
      <c r="B1250" s="293" t="s">
        <v>1034</v>
      </c>
      <c r="C1250" s="306">
        <f>SUM(C1251:C1264)</f>
        <v>1424</v>
      </c>
      <c r="D1250" s="306">
        <f>SUM(D1251:D1264)</f>
        <v>1520</v>
      </c>
      <c r="E1250" s="306">
        <f>SUM(E1251:E1264)</f>
        <v>737</v>
      </c>
      <c r="F1250" s="179">
        <f t="shared" si="78"/>
        <v>0.517556179775281</v>
      </c>
      <c r="G1250" s="179">
        <f t="shared" si="79"/>
        <v>0.484868421052632</v>
      </c>
      <c r="H1250" s="296" t="str">
        <f t="shared" si="81"/>
        <v>是</v>
      </c>
      <c r="I1250" s="301" t="str">
        <f t="shared" si="80"/>
        <v>是</v>
      </c>
    </row>
    <row r="1251" ht="36" hidden="1" customHeight="1" spans="1:9">
      <c r="A1251" s="297">
        <v>2220101</v>
      </c>
      <c r="B1251" s="298" t="s">
        <v>95</v>
      </c>
      <c r="C1251" s="299"/>
      <c r="D1251" s="299"/>
      <c r="E1251" s="299"/>
      <c r="F1251" s="271" t="str">
        <f t="shared" si="78"/>
        <v/>
      </c>
      <c r="G1251" s="271" t="str">
        <f t="shared" si="79"/>
        <v/>
      </c>
      <c r="H1251" s="296" t="str">
        <f t="shared" si="81"/>
        <v>否</v>
      </c>
      <c r="I1251" s="301" t="str">
        <f t="shared" si="80"/>
        <v>否</v>
      </c>
    </row>
    <row r="1252" ht="36" hidden="1" customHeight="1" spans="1:9">
      <c r="A1252" s="297">
        <v>2220102</v>
      </c>
      <c r="B1252" s="298" t="s">
        <v>96</v>
      </c>
      <c r="C1252" s="299"/>
      <c r="D1252" s="299"/>
      <c r="E1252" s="299"/>
      <c r="F1252" s="271" t="str">
        <f t="shared" si="78"/>
        <v/>
      </c>
      <c r="G1252" s="271" t="str">
        <f t="shared" si="79"/>
        <v/>
      </c>
      <c r="H1252" s="296" t="str">
        <f t="shared" si="81"/>
        <v>否</v>
      </c>
      <c r="I1252" s="301" t="str">
        <f t="shared" si="80"/>
        <v>否</v>
      </c>
    </row>
    <row r="1253" ht="36" hidden="1" customHeight="1" spans="1:9">
      <c r="A1253" s="297">
        <v>2220103</v>
      </c>
      <c r="B1253" s="298" t="s">
        <v>97</v>
      </c>
      <c r="C1253" s="303"/>
      <c r="D1253" s="303"/>
      <c r="E1253" s="303"/>
      <c r="F1253" s="305" t="str">
        <f t="shared" si="78"/>
        <v/>
      </c>
      <c r="G1253" s="305" t="str">
        <f t="shared" si="79"/>
        <v/>
      </c>
      <c r="H1253" s="296" t="str">
        <f t="shared" si="81"/>
        <v>否</v>
      </c>
      <c r="I1253" s="301" t="str">
        <f t="shared" si="80"/>
        <v>否</v>
      </c>
    </row>
    <row r="1254" ht="36" hidden="1" customHeight="1" spans="1:9">
      <c r="A1254" s="297">
        <v>2220104</v>
      </c>
      <c r="B1254" s="298" t="s">
        <v>1035</v>
      </c>
      <c r="C1254" s="303"/>
      <c r="D1254" s="303"/>
      <c r="E1254" s="303"/>
      <c r="F1254" s="305" t="str">
        <f t="shared" si="78"/>
        <v/>
      </c>
      <c r="G1254" s="305" t="str">
        <f t="shared" si="79"/>
        <v/>
      </c>
      <c r="H1254" s="296" t="str">
        <f t="shared" si="81"/>
        <v>否</v>
      </c>
      <c r="I1254" s="301" t="str">
        <f t="shared" si="80"/>
        <v>否</v>
      </c>
    </row>
    <row r="1255" ht="36" hidden="1" customHeight="1" spans="1:9">
      <c r="A1255" s="297">
        <v>2220105</v>
      </c>
      <c r="B1255" s="298" t="s">
        <v>1036</v>
      </c>
      <c r="C1255" s="299"/>
      <c r="D1255" s="299"/>
      <c r="E1255" s="299"/>
      <c r="F1255" s="271" t="str">
        <f t="shared" si="78"/>
        <v/>
      </c>
      <c r="G1255" s="271" t="str">
        <f t="shared" si="79"/>
        <v/>
      </c>
      <c r="H1255" s="296" t="str">
        <f t="shared" si="81"/>
        <v>否</v>
      </c>
      <c r="I1255" s="301" t="str">
        <f t="shared" si="80"/>
        <v>否</v>
      </c>
    </row>
    <row r="1256" ht="36" customHeight="1" spans="1:9">
      <c r="A1256" s="297">
        <v>2220106</v>
      </c>
      <c r="B1256" s="298" t="s">
        <v>1037</v>
      </c>
      <c r="C1256" s="299">
        <v>20</v>
      </c>
      <c r="D1256" s="299">
        <v>20</v>
      </c>
      <c r="E1256" s="300">
        <v>8</v>
      </c>
      <c r="F1256" s="271">
        <f t="shared" si="78"/>
        <v>0.4</v>
      </c>
      <c r="G1256" s="271">
        <f t="shared" si="79"/>
        <v>0.4</v>
      </c>
      <c r="H1256" s="296" t="str">
        <f t="shared" si="81"/>
        <v>是</v>
      </c>
      <c r="I1256" s="301" t="str">
        <f t="shared" si="80"/>
        <v>否</v>
      </c>
    </row>
    <row r="1257" ht="36" hidden="1" customHeight="1" spans="1:9">
      <c r="A1257" s="297">
        <v>2220107</v>
      </c>
      <c r="B1257" s="298" t="s">
        <v>1038</v>
      </c>
      <c r="C1257" s="299"/>
      <c r="D1257" s="299">
        <v>0</v>
      </c>
      <c r="E1257" s="299"/>
      <c r="F1257" s="271" t="str">
        <f t="shared" si="78"/>
        <v/>
      </c>
      <c r="G1257" s="271" t="str">
        <f t="shared" si="79"/>
        <v/>
      </c>
      <c r="H1257" s="296" t="str">
        <f t="shared" si="81"/>
        <v>否</v>
      </c>
      <c r="I1257" s="301" t="str">
        <f t="shared" si="80"/>
        <v>否</v>
      </c>
    </row>
    <row r="1258" ht="36" hidden="1" customHeight="1" spans="1:9">
      <c r="A1258" s="297">
        <v>2220112</v>
      </c>
      <c r="B1258" s="298" t="s">
        <v>1039</v>
      </c>
      <c r="C1258" s="299"/>
      <c r="D1258" s="299">
        <v>0</v>
      </c>
      <c r="E1258" s="299"/>
      <c r="F1258" s="271" t="str">
        <f t="shared" si="78"/>
        <v/>
      </c>
      <c r="G1258" s="271" t="str">
        <f t="shared" si="79"/>
        <v/>
      </c>
      <c r="H1258" s="296" t="str">
        <f t="shared" si="81"/>
        <v>否</v>
      </c>
      <c r="I1258" s="301" t="str">
        <f t="shared" si="80"/>
        <v>否</v>
      </c>
    </row>
    <row r="1259" ht="36" hidden="1" customHeight="1" spans="1:9">
      <c r="A1259" s="297">
        <v>2220113</v>
      </c>
      <c r="B1259" s="298" t="s">
        <v>1040</v>
      </c>
      <c r="C1259" s="299"/>
      <c r="D1259" s="299">
        <v>0</v>
      </c>
      <c r="E1259" s="299"/>
      <c r="F1259" s="271" t="str">
        <f t="shared" si="78"/>
        <v/>
      </c>
      <c r="G1259" s="271" t="str">
        <f t="shared" si="79"/>
        <v/>
      </c>
      <c r="H1259" s="296" t="str">
        <f t="shared" si="81"/>
        <v>否</v>
      </c>
      <c r="I1259" s="301" t="str">
        <f t="shared" si="80"/>
        <v>否</v>
      </c>
    </row>
    <row r="1260" ht="36" hidden="1" customHeight="1" spans="1:9">
      <c r="A1260" s="297">
        <v>2220114</v>
      </c>
      <c r="B1260" s="298" t="s">
        <v>1041</v>
      </c>
      <c r="C1260" s="299"/>
      <c r="D1260" s="299">
        <v>0</v>
      </c>
      <c r="E1260" s="299"/>
      <c r="F1260" s="271" t="str">
        <f t="shared" si="78"/>
        <v/>
      </c>
      <c r="G1260" s="271" t="str">
        <f t="shared" si="79"/>
        <v/>
      </c>
      <c r="H1260" s="296" t="str">
        <f t="shared" si="81"/>
        <v>否</v>
      </c>
      <c r="I1260" s="301" t="str">
        <f t="shared" si="80"/>
        <v>否</v>
      </c>
    </row>
    <row r="1261" ht="36" customHeight="1" spans="1:9">
      <c r="A1261" s="297">
        <v>2220115</v>
      </c>
      <c r="B1261" s="298" t="s">
        <v>1042</v>
      </c>
      <c r="C1261" s="299">
        <v>1404</v>
      </c>
      <c r="D1261" s="299">
        <v>1500</v>
      </c>
      <c r="E1261" s="300">
        <v>1540</v>
      </c>
      <c r="F1261" s="271">
        <f t="shared" si="78"/>
        <v>1.0968660968661</v>
      </c>
      <c r="G1261" s="271">
        <f t="shared" si="79"/>
        <v>1.02666666666667</v>
      </c>
      <c r="H1261" s="296" t="str">
        <f t="shared" si="81"/>
        <v>是</v>
      </c>
      <c r="I1261" s="301" t="str">
        <f t="shared" si="80"/>
        <v>否</v>
      </c>
    </row>
    <row r="1262" ht="36" hidden="1" customHeight="1" spans="1:9">
      <c r="A1262" s="297">
        <v>2220118</v>
      </c>
      <c r="B1262" s="298" t="s">
        <v>1043</v>
      </c>
      <c r="C1262" s="299"/>
      <c r="D1262" s="299"/>
      <c r="E1262" s="299"/>
      <c r="F1262" s="271" t="str">
        <f t="shared" si="78"/>
        <v/>
      </c>
      <c r="G1262" s="271" t="str">
        <f t="shared" si="79"/>
        <v/>
      </c>
      <c r="H1262" s="296" t="str">
        <f t="shared" si="81"/>
        <v>否</v>
      </c>
      <c r="I1262" s="301" t="str">
        <f t="shared" si="80"/>
        <v>否</v>
      </c>
    </row>
    <row r="1263" ht="36" hidden="1" customHeight="1" spans="1:9">
      <c r="A1263" s="297">
        <v>2220150</v>
      </c>
      <c r="B1263" s="298" t="s">
        <v>104</v>
      </c>
      <c r="C1263" s="299"/>
      <c r="D1263" s="299"/>
      <c r="E1263" s="299"/>
      <c r="F1263" s="271" t="str">
        <f t="shared" si="78"/>
        <v/>
      </c>
      <c r="G1263" s="271" t="str">
        <f t="shared" si="79"/>
        <v/>
      </c>
      <c r="H1263" s="296" t="str">
        <f t="shared" si="81"/>
        <v>否</v>
      </c>
      <c r="I1263" s="301" t="str">
        <f t="shared" si="80"/>
        <v>否</v>
      </c>
    </row>
    <row r="1264" ht="36" customHeight="1" spans="1:9">
      <c r="A1264" s="297">
        <v>2220199</v>
      </c>
      <c r="B1264" s="298" t="s">
        <v>1044</v>
      </c>
      <c r="C1264" s="299"/>
      <c r="D1264" s="299"/>
      <c r="E1264" s="300">
        <v>-811</v>
      </c>
      <c r="F1264" s="271" t="str">
        <f t="shared" si="78"/>
        <v/>
      </c>
      <c r="G1264" s="271" t="str">
        <f t="shared" si="79"/>
        <v/>
      </c>
      <c r="H1264" s="296" t="str">
        <f t="shared" si="81"/>
        <v>是</v>
      </c>
      <c r="I1264" s="301" t="str">
        <f t="shared" si="80"/>
        <v>否</v>
      </c>
    </row>
    <row r="1265" ht="36" customHeight="1" spans="1:9">
      <c r="A1265" s="292">
        <v>22202</v>
      </c>
      <c r="B1265" s="293" t="s">
        <v>1045</v>
      </c>
      <c r="C1265" s="306">
        <f>SUM(C1266:C1278)</f>
        <v>43</v>
      </c>
      <c r="D1265" s="306">
        <f>SUM(D1266:D1278)</f>
        <v>45</v>
      </c>
      <c r="E1265" s="306">
        <f>SUM(E1266:E1278)</f>
        <v>848</v>
      </c>
      <c r="F1265" s="179">
        <f t="shared" si="78"/>
        <v>19.7209302325581</v>
      </c>
      <c r="G1265" s="179">
        <f t="shared" si="79"/>
        <v>18.8444444444444</v>
      </c>
      <c r="H1265" s="296" t="str">
        <f t="shared" si="81"/>
        <v>是</v>
      </c>
      <c r="I1265" s="301" t="str">
        <f t="shared" si="80"/>
        <v>是</v>
      </c>
    </row>
    <row r="1266" ht="36" hidden="1" customHeight="1" spans="1:9">
      <c r="A1266" s="297">
        <v>2220201</v>
      </c>
      <c r="B1266" s="298" t="s">
        <v>95</v>
      </c>
      <c r="C1266" s="299"/>
      <c r="D1266" s="299"/>
      <c r="E1266" s="299"/>
      <c r="F1266" s="271" t="str">
        <f t="shared" si="78"/>
        <v/>
      </c>
      <c r="G1266" s="271" t="str">
        <f t="shared" si="79"/>
        <v/>
      </c>
      <c r="H1266" s="296" t="str">
        <f t="shared" si="81"/>
        <v>否</v>
      </c>
      <c r="I1266" s="301" t="str">
        <f t="shared" si="80"/>
        <v>否</v>
      </c>
    </row>
    <row r="1267" customFormat="1" ht="36" hidden="1" customHeight="1" spans="1:9">
      <c r="A1267" s="297">
        <v>2220202</v>
      </c>
      <c r="B1267" s="298" t="s">
        <v>96</v>
      </c>
      <c r="C1267" s="299"/>
      <c r="D1267" s="299"/>
      <c r="E1267" s="299"/>
      <c r="F1267" s="271" t="str">
        <f t="shared" si="78"/>
        <v/>
      </c>
      <c r="G1267" s="271" t="str">
        <f t="shared" si="79"/>
        <v/>
      </c>
      <c r="H1267" s="296" t="str">
        <f t="shared" si="81"/>
        <v>否</v>
      </c>
      <c r="I1267" s="301" t="str">
        <f t="shared" si="80"/>
        <v>否</v>
      </c>
    </row>
    <row r="1268" customFormat="1" ht="36" hidden="1" customHeight="1" spans="1:9">
      <c r="A1268" s="297">
        <v>2220203</v>
      </c>
      <c r="B1268" s="298" t="s">
        <v>97</v>
      </c>
      <c r="C1268" s="299"/>
      <c r="D1268" s="299"/>
      <c r="E1268" s="299"/>
      <c r="F1268" s="271" t="str">
        <f t="shared" si="78"/>
        <v/>
      </c>
      <c r="G1268" s="271" t="str">
        <f t="shared" si="79"/>
        <v/>
      </c>
      <c r="H1268" s="296" t="str">
        <f t="shared" si="81"/>
        <v>否</v>
      </c>
      <c r="I1268" s="301" t="str">
        <f t="shared" si="80"/>
        <v>否</v>
      </c>
    </row>
    <row r="1269" customFormat="1" ht="36" hidden="1" customHeight="1" spans="1:9">
      <c r="A1269" s="297">
        <v>2220204</v>
      </c>
      <c r="B1269" s="298" t="s">
        <v>1046</v>
      </c>
      <c r="C1269" s="303"/>
      <c r="D1269" s="303"/>
      <c r="E1269" s="303"/>
      <c r="F1269" s="305" t="str">
        <f t="shared" si="78"/>
        <v/>
      </c>
      <c r="G1269" s="305" t="str">
        <f t="shared" si="79"/>
        <v/>
      </c>
      <c r="H1269" s="296" t="str">
        <f t="shared" si="81"/>
        <v>否</v>
      </c>
      <c r="I1269" s="301" t="str">
        <f t="shared" si="80"/>
        <v>否</v>
      </c>
    </row>
    <row r="1270" customFormat="1" ht="36" hidden="1" customHeight="1" spans="1:9">
      <c r="A1270" s="297">
        <v>2220205</v>
      </c>
      <c r="B1270" s="298" t="s">
        <v>1047</v>
      </c>
      <c r="C1270" s="299"/>
      <c r="D1270" s="299"/>
      <c r="E1270" s="299"/>
      <c r="F1270" s="271" t="str">
        <f t="shared" si="78"/>
        <v/>
      </c>
      <c r="G1270" s="271" t="str">
        <f t="shared" si="79"/>
        <v/>
      </c>
      <c r="H1270" s="296" t="str">
        <f t="shared" si="81"/>
        <v>否</v>
      </c>
      <c r="I1270" s="301" t="str">
        <f t="shared" si="80"/>
        <v>否</v>
      </c>
    </row>
    <row r="1271" customFormat="1" ht="36" hidden="1" customHeight="1" spans="1:9">
      <c r="A1271" s="297">
        <v>2220206</v>
      </c>
      <c r="B1271" s="298" t="s">
        <v>1048</v>
      </c>
      <c r="C1271" s="299"/>
      <c r="D1271" s="299"/>
      <c r="E1271" s="299"/>
      <c r="F1271" s="271" t="str">
        <f t="shared" si="78"/>
        <v/>
      </c>
      <c r="G1271" s="271" t="str">
        <f t="shared" si="79"/>
        <v/>
      </c>
      <c r="H1271" s="296" t="str">
        <f t="shared" si="81"/>
        <v>否</v>
      </c>
      <c r="I1271" s="301" t="str">
        <f t="shared" si="80"/>
        <v>否</v>
      </c>
    </row>
    <row r="1272" customFormat="1" ht="36" hidden="1" customHeight="1" spans="1:9">
      <c r="A1272" s="297">
        <v>2220207</v>
      </c>
      <c r="B1272" s="302" t="s">
        <v>1049</v>
      </c>
      <c r="C1272" s="299"/>
      <c r="D1272" s="299"/>
      <c r="E1272" s="299"/>
      <c r="F1272" s="271" t="str">
        <f t="shared" si="78"/>
        <v/>
      </c>
      <c r="G1272" s="271" t="str">
        <f t="shared" si="79"/>
        <v/>
      </c>
      <c r="H1272" s="296" t="str">
        <f t="shared" si="81"/>
        <v>否</v>
      </c>
      <c r="I1272" s="301" t="str">
        <f t="shared" si="80"/>
        <v>否</v>
      </c>
    </row>
    <row r="1273" customFormat="1" ht="36" hidden="1" customHeight="1" spans="1:9">
      <c r="A1273" s="297">
        <v>2220209</v>
      </c>
      <c r="B1273" s="302" t="s">
        <v>1050</v>
      </c>
      <c r="C1273" s="299"/>
      <c r="D1273" s="299"/>
      <c r="E1273" s="299"/>
      <c r="F1273" s="271" t="str">
        <f t="shared" si="78"/>
        <v/>
      </c>
      <c r="G1273" s="271" t="str">
        <f t="shared" si="79"/>
        <v/>
      </c>
      <c r="H1273" s="296" t="str">
        <f t="shared" si="81"/>
        <v>否</v>
      </c>
      <c r="I1273" s="301" t="str">
        <f t="shared" si="80"/>
        <v>否</v>
      </c>
    </row>
    <row r="1274" ht="36" hidden="1" customHeight="1" spans="1:9">
      <c r="A1274" s="297">
        <v>2220210</v>
      </c>
      <c r="B1274" s="302" t="s">
        <v>1051</v>
      </c>
      <c r="C1274" s="299"/>
      <c r="D1274" s="299"/>
      <c r="E1274" s="299"/>
      <c r="F1274" s="271" t="str">
        <f t="shared" si="78"/>
        <v/>
      </c>
      <c r="G1274" s="271" t="str">
        <f t="shared" si="79"/>
        <v/>
      </c>
      <c r="H1274" s="296" t="str">
        <f t="shared" si="81"/>
        <v>否</v>
      </c>
      <c r="I1274" s="301" t="str">
        <f t="shared" si="80"/>
        <v>否</v>
      </c>
    </row>
    <row r="1275" ht="36" customHeight="1" spans="1:9">
      <c r="A1275" s="297">
        <v>2220211</v>
      </c>
      <c r="B1275" s="302" t="s">
        <v>1052</v>
      </c>
      <c r="C1275" s="299">
        <v>43</v>
      </c>
      <c r="D1275" s="299">
        <v>45</v>
      </c>
      <c r="E1275" s="300">
        <v>848</v>
      </c>
      <c r="F1275" s="271">
        <f t="shared" si="78"/>
        <v>19.7209302325581</v>
      </c>
      <c r="G1275" s="271">
        <f t="shared" si="79"/>
        <v>18.8444444444444</v>
      </c>
      <c r="H1275" s="296" t="str">
        <f t="shared" si="81"/>
        <v>是</v>
      </c>
      <c r="I1275" s="301" t="str">
        <f t="shared" si="80"/>
        <v>否</v>
      </c>
    </row>
    <row r="1276" customFormat="1" ht="36" hidden="1" customHeight="1" spans="1:9">
      <c r="A1276" s="297">
        <v>2220212</v>
      </c>
      <c r="B1276" s="302" t="s">
        <v>1053</v>
      </c>
      <c r="C1276" s="299"/>
      <c r="D1276" s="299"/>
      <c r="E1276" s="299"/>
      <c r="F1276" s="271" t="str">
        <f t="shared" si="78"/>
        <v/>
      </c>
      <c r="G1276" s="271" t="str">
        <f t="shared" si="79"/>
        <v/>
      </c>
      <c r="H1276" s="296" t="str">
        <f t="shared" si="81"/>
        <v>否</v>
      </c>
      <c r="I1276" s="301" t="str">
        <f t="shared" si="80"/>
        <v>否</v>
      </c>
    </row>
    <row r="1277" ht="36" hidden="1" customHeight="1" spans="1:9">
      <c r="A1277" s="297">
        <v>2220250</v>
      </c>
      <c r="B1277" s="302" t="s">
        <v>104</v>
      </c>
      <c r="C1277" s="299"/>
      <c r="D1277" s="299"/>
      <c r="E1277" s="299"/>
      <c r="F1277" s="271" t="str">
        <f t="shared" si="78"/>
        <v/>
      </c>
      <c r="G1277" s="271" t="str">
        <f t="shared" si="79"/>
        <v/>
      </c>
      <c r="H1277" s="296" t="str">
        <f t="shared" si="81"/>
        <v>否</v>
      </c>
      <c r="I1277" s="301" t="str">
        <f t="shared" si="80"/>
        <v>否</v>
      </c>
    </row>
    <row r="1278" customFormat="1" ht="36" hidden="1" customHeight="1" spans="1:9">
      <c r="A1278" s="297">
        <v>2220299</v>
      </c>
      <c r="B1278" s="302" t="s">
        <v>1054</v>
      </c>
      <c r="C1278" s="299"/>
      <c r="D1278" s="299"/>
      <c r="E1278" s="299"/>
      <c r="F1278" s="271" t="str">
        <f t="shared" si="78"/>
        <v/>
      </c>
      <c r="G1278" s="271" t="str">
        <f t="shared" si="79"/>
        <v/>
      </c>
      <c r="H1278" s="296" t="str">
        <f t="shared" si="81"/>
        <v>否</v>
      </c>
      <c r="I1278" s="301" t="str">
        <f t="shared" si="80"/>
        <v>否</v>
      </c>
    </row>
    <row r="1279" customFormat="1" ht="36" hidden="1" customHeight="1" spans="1:9">
      <c r="A1279" s="292">
        <v>22203</v>
      </c>
      <c r="B1279" s="293" t="s">
        <v>1055</v>
      </c>
      <c r="C1279" s="306">
        <f>SUM(C1280:C1283)</f>
        <v>0</v>
      </c>
      <c r="D1279" s="306">
        <f>SUM(D1280:D1283)</f>
        <v>0</v>
      </c>
      <c r="E1279" s="306">
        <f>SUM(E1280:E1283)</f>
        <v>0</v>
      </c>
      <c r="F1279" s="179" t="str">
        <f t="shared" si="78"/>
        <v/>
      </c>
      <c r="G1279" s="179" t="str">
        <f t="shared" si="79"/>
        <v/>
      </c>
      <c r="H1279" s="296" t="str">
        <f t="shared" si="81"/>
        <v>否</v>
      </c>
      <c r="I1279" s="301" t="str">
        <f t="shared" si="80"/>
        <v>是</v>
      </c>
    </row>
    <row r="1280" customFormat="1" ht="36" hidden="1" customHeight="1" spans="1:9">
      <c r="A1280" s="297">
        <v>2220301</v>
      </c>
      <c r="B1280" s="298" t="s">
        <v>1056</v>
      </c>
      <c r="C1280" s="299"/>
      <c r="D1280" s="299"/>
      <c r="E1280" s="299"/>
      <c r="F1280" s="271" t="str">
        <f t="shared" si="78"/>
        <v/>
      </c>
      <c r="G1280" s="271" t="str">
        <f t="shared" si="79"/>
        <v/>
      </c>
      <c r="H1280" s="296" t="str">
        <f t="shared" si="81"/>
        <v>否</v>
      </c>
      <c r="I1280" s="301" t="str">
        <f t="shared" si="80"/>
        <v>否</v>
      </c>
    </row>
    <row r="1281" customFormat="1" ht="36" hidden="1" customHeight="1" spans="1:9">
      <c r="A1281" s="297">
        <v>2220303</v>
      </c>
      <c r="B1281" s="302" t="s">
        <v>1057</v>
      </c>
      <c r="C1281" s="299"/>
      <c r="D1281" s="299"/>
      <c r="E1281" s="299"/>
      <c r="F1281" s="271" t="str">
        <f t="shared" si="78"/>
        <v/>
      </c>
      <c r="G1281" s="271" t="str">
        <f t="shared" si="79"/>
        <v/>
      </c>
      <c r="H1281" s="296" t="str">
        <f t="shared" si="81"/>
        <v>否</v>
      </c>
      <c r="I1281" s="301" t="str">
        <f t="shared" si="80"/>
        <v>否</v>
      </c>
    </row>
    <row r="1282" customFormat="1" ht="36" hidden="1" customHeight="1" spans="1:9">
      <c r="A1282" s="297">
        <v>2220304</v>
      </c>
      <c r="B1282" s="298" t="s">
        <v>1058</v>
      </c>
      <c r="C1282" s="299"/>
      <c r="D1282" s="299"/>
      <c r="E1282" s="299"/>
      <c r="F1282" s="271" t="str">
        <f t="shared" si="78"/>
        <v/>
      </c>
      <c r="G1282" s="271" t="str">
        <f t="shared" si="79"/>
        <v/>
      </c>
      <c r="H1282" s="296" t="str">
        <f t="shared" si="81"/>
        <v>否</v>
      </c>
      <c r="I1282" s="301" t="str">
        <f t="shared" si="80"/>
        <v>否</v>
      </c>
    </row>
    <row r="1283" customFormat="1" ht="36" hidden="1" customHeight="1" spans="1:9">
      <c r="A1283" s="297">
        <v>2220399</v>
      </c>
      <c r="B1283" s="302" t="s">
        <v>1059</v>
      </c>
      <c r="C1283" s="303"/>
      <c r="D1283" s="303"/>
      <c r="E1283" s="303"/>
      <c r="F1283" s="305" t="str">
        <f t="shared" si="78"/>
        <v/>
      </c>
      <c r="G1283" s="305" t="str">
        <f t="shared" si="79"/>
        <v/>
      </c>
      <c r="H1283" s="296" t="str">
        <f t="shared" si="81"/>
        <v>否</v>
      </c>
      <c r="I1283" s="301" t="str">
        <f t="shared" si="80"/>
        <v>否</v>
      </c>
    </row>
    <row r="1284" ht="36" customHeight="1" spans="1:9">
      <c r="A1284" s="292">
        <v>22204</v>
      </c>
      <c r="B1284" s="307" t="s">
        <v>1060</v>
      </c>
      <c r="C1284" s="306">
        <f>SUM(C1285:C1289)</f>
        <v>150</v>
      </c>
      <c r="D1284" s="306">
        <f>SUM(D1285:D1289)</f>
        <v>150</v>
      </c>
      <c r="E1284" s="306">
        <f>SUM(E1285:E1289)</f>
        <v>0</v>
      </c>
      <c r="F1284" s="179">
        <f t="shared" si="78"/>
        <v>0</v>
      </c>
      <c r="G1284" s="179">
        <f t="shared" si="79"/>
        <v>0</v>
      </c>
      <c r="H1284" s="296" t="str">
        <f t="shared" si="81"/>
        <v>是</v>
      </c>
      <c r="I1284" s="301" t="str">
        <f t="shared" si="80"/>
        <v>是</v>
      </c>
    </row>
    <row r="1285" ht="36" hidden="1" customHeight="1" spans="1:9">
      <c r="A1285" s="297">
        <v>2220401</v>
      </c>
      <c r="B1285" s="302" t="s">
        <v>1061</v>
      </c>
      <c r="C1285" s="299"/>
      <c r="D1285" s="299"/>
      <c r="E1285" s="299"/>
      <c r="F1285" s="271" t="str">
        <f t="shared" ref="F1285:F1302" si="82">IF(C1285&lt;&gt;0,E1285/C1285,"")</f>
        <v/>
      </c>
      <c r="G1285" s="271" t="str">
        <f t="shared" ref="G1285:G1302" si="83">IF(D1285&lt;&gt;0,E1285/D1285,"")</f>
        <v/>
      </c>
      <c r="H1285" s="296" t="str">
        <f t="shared" si="81"/>
        <v>否</v>
      </c>
      <c r="I1285" s="301" t="str">
        <f t="shared" ref="I1285:I1315" si="84">IF(LEN(A1285)&lt;=5,"是","否")</f>
        <v>否</v>
      </c>
    </row>
    <row r="1286" ht="36" hidden="1" customHeight="1" spans="1:9">
      <c r="A1286" s="297">
        <v>2220402</v>
      </c>
      <c r="B1286" s="302" t="s">
        <v>1062</v>
      </c>
      <c r="C1286" s="299"/>
      <c r="D1286" s="299"/>
      <c r="E1286" s="299"/>
      <c r="F1286" s="271" t="str">
        <f t="shared" si="82"/>
        <v/>
      </c>
      <c r="G1286" s="271" t="str">
        <f t="shared" si="83"/>
        <v/>
      </c>
      <c r="H1286" s="296" t="str">
        <f t="shared" si="81"/>
        <v>否</v>
      </c>
      <c r="I1286" s="301" t="str">
        <f t="shared" si="84"/>
        <v>否</v>
      </c>
    </row>
    <row r="1287" ht="36" customHeight="1" spans="1:9">
      <c r="A1287" s="297">
        <v>2220403</v>
      </c>
      <c r="B1287" s="302" t="s">
        <v>1063</v>
      </c>
      <c r="C1287" s="299">
        <v>150</v>
      </c>
      <c r="D1287" s="299">
        <v>150</v>
      </c>
      <c r="E1287" s="300"/>
      <c r="F1287" s="271">
        <f t="shared" si="82"/>
        <v>0</v>
      </c>
      <c r="G1287" s="271">
        <f t="shared" si="83"/>
        <v>0</v>
      </c>
      <c r="H1287" s="296" t="str">
        <f t="shared" si="81"/>
        <v>是</v>
      </c>
      <c r="I1287" s="301" t="str">
        <f t="shared" si="84"/>
        <v>否</v>
      </c>
    </row>
    <row r="1288" ht="36" hidden="1" customHeight="1" spans="1:9">
      <c r="A1288" s="297">
        <v>2220404</v>
      </c>
      <c r="B1288" s="302" t="s">
        <v>1064</v>
      </c>
      <c r="C1288" s="299"/>
      <c r="D1288" s="299"/>
      <c r="E1288" s="299"/>
      <c r="F1288" s="271" t="str">
        <f t="shared" si="82"/>
        <v/>
      </c>
      <c r="G1288" s="271" t="str">
        <f t="shared" si="83"/>
        <v/>
      </c>
      <c r="H1288" s="296" t="str">
        <f t="shared" si="81"/>
        <v>否</v>
      </c>
      <c r="I1288" s="301" t="str">
        <f t="shared" si="84"/>
        <v>否</v>
      </c>
    </row>
    <row r="1289" ht="36" hidden="1" customHeight="1" spans="1:9">
      <c r="A1289" s="297">
        <v>2220499</v>
      </c>
      <c r="B1289" s="298" t="s">
        <v>1065</v>
      </c>
      <c r="C1289" s="303"/>
      <c r="D1289" s="303"/>
      <c r="E1289" s="303"/>
      <c r="F1289" s="305" t="str">
        <f t="shared" si="82"/>
        <v/>
      </c>
      <c r="G1289" s="305" t="str">
        <f t="shared" si="83"/>
        <v/>
      </c>
      <c r="H1289" s="296" t="str">
        <f t="shared" si="81"/>
        <v>否</v>
      </c>
      <c r="I1289" s="301" t="str">
        <f t="shared" si="84"/>
        <v>否</v>
      </c>
    </row>
    <row r="1290" ht="36" hidden="1" customHeight="1" spans="1:9">
      <c r="A1290" s="292">
        <v>22205</v>
      </c>
      <c r="B1290" s="293" t="s">
        <v>1066</v>
      </c>
      <c r="C1290" s="306">
        <f>SUM(C1291:C1301)</f>
        <v>0</v>
      </c>
      <c r="D1290" s="306">
        <f>SUM(D1291:D1301)</f>
        <v>0</v>
      </c>
      <c r="E1290" s="306">
        <f>SUM(E1291:E1301)</f>
        <v>0</v>
      </c>
      <c r="F1290" s="179" t="str">
        <f t="shared" si="82"/>
        <v/>
      </c>
      <c r="G1290" s="179" t="str">
        <f t="shared" si="83"/>
        <v/>
      </c>
      <c r="H1290" s="296" t="str">
        <f t="shared" si="81"/>
        <v>否</v>
      </c>
      <c r="I1290" s="301" t="str">
        <f t="shared" si="84"/>
        <v>是</v>
      </c>
    </row>
    <row r="1291" customFormat="1" ht="36" hidden="1" customHeight="1" spans="1:9">
      <c r="A1291" s="297">
        <v>2220501</v>
      </c>
      <c r="B1291" s="298" t="s">
        <v>1067</v>
      </c>
      <c r="C1291" s="299"/>
      <c r="D1291" s="299"/>
      <c r="E1291" s="299"/>
      <c r="F1291" s="271" t="str">
        <f t="shared" si="82"/>
        <v/>
      </c>
      <c r="G1291" s="271" t="str">
        <f t="shared" si="83"/>
        <v/>
      </c>
      <c r="H1291" s="296" t="str">
        <f t="shared" si="81"/>
        <v>否</v>
      </c>
      <c r="I1291" s="301" t="str">
        <f t="shared" si="84"/>
        <v>否</v>
      </c>
    </row>
    <row r="1292" ht="36" hidden="1" customHeight="1" spans="1:9">
      <c r="A1292" s="297">
        <v>2220502</v>
      </c>
      <c r="B1292" s="298" t="s">
        <v>1068</v>
      </c>
      <c r="C1292" s="299"/>
      <c r="D1292" s="299"/>
      <c r="E1292" s="299"/>
      <c r="F1292" s="271" t="str">
        <f t="shared" si="82"/>
        <v/>
      </c>
      <c r="G1292" s="271" t="str">
        <f t="shared" si="83"/>
        <v/>
      </c>
      <c r="H1292" s="296" t="str">
        <f t="shared" si="81"/>
        <v>否</v>
      </c>
      <c r="I1292" s="301" t="str">
        <f t="shared" si="84"/>
        <v>否</v>
      </c>
    </row>
    <row r="1293" ht="36" hidden="1" customHeight="1" spans="1:9">
      <c r="A1293" s="297">
        <v>2220503</v>
      </c>
      <c r="B1293" s="298" t="s">
        <v>1069</v>
      </c>
      <c r="C1293" s="299"/>
      <c r="D1293" s="299"/>
      <c r="E1293" s="299"/>
      <c r="F1293" s="271" t="str">
        <f t="shared" si="82"/>
        <v/>
      </c>
      <c r="G1293" s="271" t="str">
        <f t="shared" si="83"/>
        <v/>
      </c>
      <c r="H1293" s="296" t="str">
        <f t="shared" si="81"/>
        <v>否</v>
      </c>
      <c r="I1293" s="301" t="str">
        <f t="shared" si="84"/>
        <v>否</v>
      </c>
    </row>
    <row r="1294" ht="36" hidden="1" customHeight="1" spans="1:9">
      <c r="A1294" s="297">
        <v>2220504</v>
      </c>
      <c r="B1294" s="298" t="s">
        <v>1070</v>
      </c>
      <c r="C1294" s="299"/>
      <c r="D1294" s="299"/>
      <c r="E1294" s="299"/>
      <c r="F1294" s="271" t="str">
        <f t="shared" si="82"/>
        <v/>
      </c>
      <c r="G1294" s="271" t="str">
        <f t="shared" si="83"/>
        <v/>
      </c>
      <c r="H1294" s="296" t="str">
        <f t="shared" ref="H1294:H1315" si="85">IF(B1294&lt;&gt;"",IF(SUM(C1294:E1294,J1294)&lt;&gt;0,"是","否"),"是")</f>
        <v>否</v>
      </c>
      <c r="I1294" s="301" t="str">
        <f t="shared" si="84"/>
        <v>否</v>
      </c>
    </row>
    <row r="1295" customFormat="1" ht="36" hidden="1" customHeight="1" spans="1:9">
      <c r="A1295" s="297">
        <v>2220505</v>
      </c>
      <c r="B1295" s="298" t="s">
        <v>1071</v>
      </c>
      <c r="C1295" s="303"/>
      <c r="D1295" s="303"/>
      <c r="E1295" s="303"/>
      <c r="F1295" s="305" t="str">
        <f t="shared" si="82"/>
        <v/>
      </c>
      <c r="G1295" s="305" t="str">
        <f t="shared" si="83"/>
        <v/>
      </c>
      <c r="H1295" s="296" t="str">
        <f t="shared" si="85"/>
        <v>否</v>
      </c>
      <c r="I1295" s="301" t="str">
        <f t="shared" si="84"/>
        <v>否</v>
      </c>
    </row>
    <row r="1296" customFormat="1" ht="36" hidden="1" customHeight="1" spans="1:9">
      <c r="A1296" s="297">
        <v>2220506</v>
      </c>
      <c r="B1296" s="302" t="s">
        <v>1072</v>
      </c>
      <c r="C1296" s="299"/>
      <c r="D1296" s="299"/>
      <c r="E1296" s="299"/>
      <c r="F1296" s="271" t="str">
        <f t="shared" si="82"/>
        <v/>
      </c>
      <c r="G1296" s="271" t="str">
        <f t="shared" si="83"/>
        <v/>
      </c>
      <c r="H1296" s="296" t="str">
        <f t="shared" si="85"/>
        <v>否</v>
      </c>
      <c r="I1296" s="301" t="str">
        <f t="shared" si="84"/>
        <v>否</v>
      </c>
    </row>
    <row r="1297" customFormat="1" ht="36" hidden="1" customHeight="1" spans="1:9">
      <c r="A1297" s="297">
        <v>2220507</v>
      </c>
      <c r="B1297" s="298" t="s">
        <v>1073</v>
      </c>
      <c r="C1297" s="299"/>
      <c r="D1297" s="299"/>
      <c r="E1297" s="299"/>
      <c r="F1297" s="271" t="str">
        <f t="shared" si="82"/>
        <v/>
      </c>
      <c r="G1297" s="271" t="str">
        <f t="shared" si="83"/>
        <v/>
      </c>
      <c r="H1297" s="296" t="str">
        <f t="shared" si="85"/>
        <v>否</v>
      </c>
      <c r="I1297" s="301" t="str">
        <f t="shared" si="84"/>
        <v>否</v>
      </c>
    </row>
    <row r="1298" ht="36" hidden="1" customHeight="1" spans="1:9">
      <c r="A1298" s="297">
        <v>2220508</v>
      </c>
      <c r="B1298" s="298" t="s">
        <v>1074</v>
      </c>
      <c r="C1298" s="299"/>
      <c r="D1298" s="299"/>
      <c r="E1298" s="299"/>
      <c r="F1298" s="271" t="str">
        <f t="shared" si="82"/>
        <v/>
      </c>
      <c r="G1298" s="271" t="str">
        <f t="shared" si="83"/>
        <v/>
      </c>
      <c r="H1298" s="296" t="str">
        <f t="shared" si="85"/>
        <v>否</v>
      </c>
      <c r="I1298" s="301" t="str">
        <f t="shared" si="84"/>
        <v>否</v>
      </c>
    </row>
    <row r="1299" ht="36" hidden="1" customHeight="1" spans="1:9">
      <c r="A1299" s="297">
        <v>2220509</v>
      </c>
      <c r="B1299" s="298" t="s">
        <v>1075</v>
      </c>
      <c r="C1299" s="299"/>
      <c r="D1299" s="299"/>
      <c r="E1299" s="299"/>
      <c r="F1299" s="271" t="str">
        <f t="shared" si="82"/>
        <v/>
      </c>
      <c r="G1299" s="271" t="str">
        <f t="shared" si="83"/>
        <v/>
      </c>
      <c r="H1299" s="296" t="str">
        <f t="shared" si="85"/>
        <v>否</v>
      </c>
      <c r="I1299" s="301" t="str">
        <f t="shared" si="84"/>
        <v>否</v>
      </c>
    </row>
    <row r="1300" customFormat="1" ht="36" hidden="1" customHeight="1" spans="1:9">
      <c r="A1300" s="297">
        <v>2220510</v>
      </c>
      <c r="B1300" s="302" t="s">
        <v>1076</v>
      </c>
      <c r="C1300" s="299"/>
      <c r="D1300" s="299"/>
      <c r="E1300" s="299"/>
      <c r="F1300" s="271" t="str">
        <f t="shared" si="82"/>
        <v/>
      </c>
      <c r="G1300" s="271" t="str">
        <f t="shared" si="83"/>
        <v/>
      </c>
      <c r="H1300" s="296" t="str">
        <f t="shared" si="85"/>
        <v>否</v>
      </c>
      <c r="I1300" s="301" t="str">
        <f t="shared" si="84"/>
        <v>否</v>
      </c>
    </row>
    <row r="1301" customFormat="1" ht="36" hidden="1" customHeight="1" spans="1:9">
      <c r="A1301" s="297">
        <v>2220599</v>
      </c>
      <c r="B1301" s="302" t="s">
        <v>1077</v>
      </c>
      <c r="C1301" s="299"/>
      <c r="D1301" s="299"/>
      <c r="E1301" s="299"/>
      <c r="F1301" s="271" t="str">
        <f t="shared" si="82"/>
        <v/>
      </c>
      <c r="G1301" s="271" t="str">
        <f t="shared" si="83"/>
        <v/>
      </c>
      <c r="H1301" s="296" t="str">
        <f t="shared" si="85"/>
        <v>否</v>
      </c>
      <c r="I1301" s="301" t="str">
        <f t="shared" si="84"/>
        <v>否</v>
      </c>
    </row>
    <row r="1302" s="285" customFormat="1" ht="36" customHeight="1" spans="1:10">
      <c r="A1302" s="297">
        <v>227</v>
      </c>
      <c r="B1302" s="307" t="s">
        <v>77</v>
      </c>
      <c r="C1302" s="324"/>
      <c r="D1302" s="324">
        <v>5007</v>
      </c>
      <c r="E1302" s="306"/>
      <c r="F1302" s="269" t="str">
        <f t="shared" si="82"/>
        <v/>
      </c>
      <c r="G1302" s="269">
        <f t="shared" si="83"/>
        <v>0</v>
      </c>
      <c r="H1302" s="296" t="str">
        <f t="shared" si="85"/>
        <v>是</v>
      </c>
      <c r="I1302" s="301" t="str">
        <f t="shared" si="84"/>
        <v>是</v>
      </c>
      <c r="J1302" s="331">
        <v>1</v>
      </c>
    </row>
    <row r="1303" ht="36" customHeight="1" spans="1:10">
      <c r="A1303" s="292">
        <v>232</v>
      </c>
      <c r="B1303" s="293" t="s">
        <v>78</v>
      </c>
      <c r="C1303" s="306">
        <f>C1304</f>
        <v>3282</v>
      </c>
      <c r="D1303" s="306">
        <f>D1304</f>
        <v>7580</v>
      </c>
      <c r="E1303" s="306">
        <f>E1304</f>
        <v>3103</v>
      </c>
      <c r="F1303" s="179">
        <f t="shared" ref="F1303" si="86">IF(C1303&lt;&gt;0,E1303/C1303,"")</f>
        <v>0.945460085313833</v>
      </c>
      <c r="G1303" s="179">
        <f t="shared" ref="G1303" si="87">IF(D1303&lt;&gt;0,E1303/D1303,"")</f>
        <v>0.409366754617414</v>
      </c>
      <c r="H1303" s="296" t="str">
        <f t="shared" si="85"/>
        <v>是</v>
      </c>
      <c r="I1303" s="301" t="str">
        <f t="shared" si="84"/>
        <v>是</v>
      </c>
      <c r="J1303" s="286">
        <v>1</v>
      </c>
    </row>
    <row r="1304" ht="36" customHeight="1" spans="1:9">
      <c r="A1304" s="292">
        <v>23203</v>
      </c>
      <c r="B1304" s="293" t="s">
        <v>1078</v>
      </c>
      <c r="C1304" s="306">
        <f>SUM(C1305:C1308)</f>
        <v>3282</v>
      </c>
      <c r="D1304" s="306">
        <f>SUM(D1305:D1308)</f>
        <v>7580</v>
      </c>
      <c r="E1304" s="306">
        <f>SUM(E1305:E1308)</f>
        <v>3103</v>
      </c>
      <c r="F1304" s="179">
        <f t="shared" ref="F1304:F1315" si="88">IF(C1304&lt;&gt;0,E1304/C1304,"")</f>
        <v>0.945460085313833</v>
      </c>
      <c r="G1304" s="179">
        <f t="shared" ref="G1304:G1315" si="89">IF(D1304&lt;&gt;0,E1304/D1304,"")</f>
        <v>0.409366754617414</v>
      </c>
      <c r="H1304" s="296" t="str">
        <f t="shared" si="85"/>
        <v>是</v>
      </c>
      <c r="I1304" s="301" t="str">
        <f t="shared" si="84"/>
        <v>是</v>
      </c>
    </row>
    <row r="1305" ht="36" customHeight="1" spans="1:9">
      <c r="A1305" s="297">
        <v>2320301</v>
      </c>
      <c r="B1305" s="302" t="s">
        <v>1079</v>
      </c>
      <c r="C1305" s="299">
        <v>3282</v>
      </c>
      <c r="D1305" s="299">
        <v>7580</v>
      </c>
      <c r="E1305" s="300">
        <v>3103</v>
      </c>
      <c r="F1305" s="271">
        <f t="shared" si="88"/>
        <v>0.945460085313833</v>
      </c>
      <c r="G1305" s="271">
        <f t="shared" si="89"/>
        <v>0.409366754617414</v>
      </c>
      <c r="H1305" s="296" t="str">
        <f t="shared" si="85"/>
        <v>是</v>
      </c>
      <c r="I1305" s="301" t="str">
        <f t="shared" si="84"/>
        <v>否</v>
      </c>
    </row>
    <row r="1306" ht="36" hidden="1" customHeight="1" spans="1:9">
      <c r="A1306" s="297">
        <v>2320302</v>
      </c>
      <c r="B1306" s="302" t="s">
        <v>1080</v>
      </c>
      <c r="C1306" s="299"/>
      <c r="D1306" s="299"/>
      <c r="E1306" s="299"/>
      <c r="F1306" s="271" t="str">
        <f t="shared" si="88"/>
        <v/>
      </c>
      <c r="G1306" s="271" t="str">
        <f t="shared" si="89"/>
        <v/>
      </c>
      <c r="H1306" s="296" t="str">
        <f t="shared" si="85"/>
        <v>否</v>
      </c>
      <c r="I1306" s="301" t="str">
        <f t="shared" si="84"/>
        <v>否</v>
      </c>
    </row>
    <row r="1307" ht="36" hidden="1" customHeight="1" spans="1:9">
      <c r="A1307" s="297">
        <v>2320303</v>
      </c>
      <c r="B1307" s="302" t="s">
        <v>1081</v>
      </c>
      <c r="C1307" s="299"/>
      <c r="D1307" s="299"/>
      <c r="E1307" s="299"/>
      <c r="F1307" s="271" t="str">
        <f t="shared" si="88"/>
        <v/>
      </c>
      <c r="G1307" s="271" t="str">
        <f t="shared" si="89"/>
        <v/>
      </c>
      <c r="H1307" s="296" t="str">
        <f t="shared" si="85"/>
        <v>否</v>
      </c>
      <c r="I1307" s="301" t="str">
        <f t="shared" si="84"/>
        <v>否</v>
      </c>
    </row>
    <row r="1308" ht="36" hidden="1" customHeight="1" spans="1:9">
      <c r="A1308" s="297">
        <v>2320304</v>
      </c>
      <c r="B1308" s="298" t="s">
        <v>1082</v>
      </c>
      <c r="C1308" s="318"/>
      <c r="D1308" s="318"/>
      <c r="E1308" s="318"/>
      <c r="F1308" s="305" t="str">
        <f t="shared" si="88"/>
        <v/>
      </c>
      <c r="G1308" s="305" t="str">
        <f t="shared" si="89"/>
        <v/>
      </c>
      <c r="H1308" s="296" t="str">
        <f t="shared" si="85"/>
        <v>否</v>
      </c>
      <c r="I1308" s="301" t="str">
        <f t="shared" si="84"/>
        <v>否</v>
      </c>
    </row>
    <row r="1309" ht="36" customHeight="1" spans="1:10">
      <c r="A1309" s="292">
        <v>233</v>
      </c>
      <c r="B1309" s="293" t="s">
        <v>79</v>
      </c>
      <c r="C1309" s="294">
        <f>C1310</f>
        <v>100</v>
      </c>
      <c r="D1309" s="294">
        <f>D1310</f>
        <v>200</v>
      </c>
      <c r="E1309" s="294">
        <f>E1310</f>
        <v>127</v>
      </c>
      <c r="F1309" s="295">
        <f t="shared" si="88"/>
        <v>1.27</v>
      </c>
      <c r="G1309" s="295">
        <f t="shared" si="89"/>
        <v>0.635</v>
      </c>
      <c r="H1309" s="296" t="str">
        <f t="shared" si="85"/>
        <v>是</v>
      </c>
      <c r="I1309" s="301" t="str">
        <f t="shared" si="84"/>
        <v>是</v>
      </c>
      <c r="J1309" s="286">
        <v>1</v>
      </c>
    </row>
    <row r="1310" ht="36" customHeight="1" spans="1:9">
      <c r="A1310" s="297">
        <v>23303</v>
      </c>
      <c r="B1310" s="298" t="s">
        <v>1083</v>
      </c>
      <c r="C1310" s="299">
        <v>100</v>
      </c>
      <c r="D1310" s="299">
        <v>200</v>
      </c>
      <c r="E1310" s="300">
        <v>127</v>
      </c>
      <c r="F1310" s="271">
        <f t="shared" si="88"/>
        <v>1.27</v>
      </c>
      <c r="G1310" s="271">
        <f t="shared" si="89"/>
        <v>0.635</v>
      </c>
      <c r="H1310" s="296" t="str">
        <f t="shared" si="85"/>
        <v>是</v>
      </c>
      <c r="I1310" s="301" t="str">
        <f t="shared" si="84"/>
        <v>是</v>
      </c>
    </row>
    <row r="1311" ht="36" customHeight="1" spans="1:10">
      <c r="A1311" s="292">
        <v>229</v>
      </c>
      <c r="B1311" s="293" t="s">
        <v>80</v>
      </c>
      <c r="C1311" s="306">
        <f>SUM(C1312:C1313)</f>
        <v>1325</v>
      </c>
      <c r="D1311" s="306">
        <f>SUM(D1312:D1313)</f>
        <v>528</v>
      </c>
      <c r="E1311" s="306">
        <f>SUM(E1312:E1313)</f>
        <v>590</v>
      </c>
      <c r="F1311" s="179">
        <f t="shared" si="88"/>
        <v>0.445283018867925</v>
      </c>
      <c r="G1311" s="179">
        <f t="shared" si="89"/>
        <v>1.11742424242424</v>
      </c>
      <c r="H1311" s="296" t="str">
        <f t="shared" si="85"/>
        <v>是</v>
      </c>
      <c r="I1311" s="301" t="str">
        <f t="shared" si="84"/>
        <v>是</v>
      </c>
      <c r="J1311" s="286">
        <v>1</v>
      </c>
    </row>
    <row r="1312" customFormat="1" ht="36" hidden="1" customHeight="1" spans="1:9">
      <c r="A1312" s="297">
        <v>22902</v>
      </c>
      <c r="B1312" s="298" t="s">
        <v>1084</v>
      </c>
      <c r="C1312" s="299"/>
      <c r="D1312" s="299"/>
      <c r="E1312" s="299"/>
      <c r="F1312" s="271" t="str">
        <f t="shared" si="88"/>
        <v/>
      </c>
      <c r="G1312" s="271" t="str">
        <f t="shared" si="89"/>
        <v/>
      </c>
      <c r="H1312" s="296" t="str">
        <f t="shared" si="85"/>
        <v>否</v>
      </c>
      <c r="I1312" s="301" t="str">
        <f t="shared" si="84"/>
        <v>是</v>
      </c>
    </row>
    <row r="1313" ht="36" customHeight="1" spans="1:9">
      <c r="A1313" s="297">
        <v>22999</v>
      </c>
      <c r="B1313" s="298" t="s">
        <v>957</v>
      </c>
      <c r="C1313" s="299">
        <v>1325</v>
      </c>
      <c r="D1313" s="299">
        <v>528</v>
      </c>
      <c r="E1313" s="300">
        <v>590</v>
      </c>
      <c r="F1313" s="271">
        <f t="shared" si="88"/>
        <v>0.445283018867925</v>
      </c>
      <c r="G1313" s="271">
        <f t="shared" si="89"/>
        <v>1.11742424242424</v>
      </c>
      <c r="H1313" s="296" t="str">
        <f t="shared" si="85"/>
        <v>是</v>
      </c>
      <c r="I1313" s="301" t="str">
        <f t="shared" si="84"/>
        <v>是</v>
      </c>
    </row>
    <row r="1314" ht="36" hidden="1" customHeight="1" spans="1:9">
      <c r="A1314" s="325"/>
      <c r="B1314" s="326"/>
      <c r="C1314" s="327"/>
      <c r="D1314" s="327"/>
      <c r="E1314" s="327"/>
      <c r="F1314" s="328" t="str">
        <f t="shared" si="88"/>
        <v/>
      </c>
      <c r="G1314" s="328" t="str">
        <f t="shared" si="89"/>
        <v/>
      </c>
      <c r="H1314" s="296" t="s">
        <v>1085</v>
      </c>
      <c r="I1314" s="301" t="str">
        <f t="shared" si="84"/>
        <v>是</v>
      </c>
    </row>
    <row r="1315" customFormat="1" ht="36" customHeight="1" spans="1:9">
      <c r="A1315" s="329"/>
      <c r="B1315" s="330" t="s">
        <v>1092</v>
      </c>
      <c r="C1315" s="59">
        <f>SUM(C5,C258,C261,C273,C392,C446,C502,C551,C668,C740,C813,C833,C963,C1027,C1101,C1128,C1143,C1153,C1231,C1249,C1302,C1303,C1309,C1311)</f>
        <v>437535</v>
      </c>
      <c r="D1315" s="59">
        <f>SUM(D5,D258,D261,D273,D392,D446,D502,D551,D668,D740,D813,D833,D963,D1027,D1101,D1128,D1143,D1153,D1231,D1249,D1302,D1303,D1309,D1311)</f>
        <v>481000</v>
      </c>
      <c r="E1315" s="59">
        <f>SUM(E5,E258,E261,E273,E392,E446,E502,E551,E668,E740,E813,E833,E963,E1027,E1101,E1128,E1143,E1153,E1231,E1249,E1302,E1303,E1309,E1311)</f>
        <v>468044</v>
      </c>
      <c r="F1315" s="179">
        <f t="shared" si="88"/>
        <v>1.06972927880055</v>
      </c>
      <c r="G1315" s="179">
        <f t="shared" si="89"/>
        <v>0.973064449064449</v>
      </c>
      <c r="H1315" s="296" t="str">
        <f t="shared" si="85"/>
        <v>是</v>
      </c>
      <c r="I1315" s="301" t="str">
        <f t="shared" si="84"/>
        <v>是</v>
      </c>
    </row>
  </sheetData>
  <autoFilter ref="A4:J1315">
    <filterColumn colId="7">
      <customFilters>
        <customFilter operator="equal" val="是"/>
      </customFilters>
    </filterColumn>
  </autoFilter>
  <mergeCells count="8">
    <mergeCell ref="B1:G1"/>
    <mergeCell ref="D3:E3"/>
    <mergeCell ref="F3:G3"/>
    <mergeCell ref="A3:A4"/>
    <mergeCell ref="B3:B4"/>
    <mergeCell ref="C3:C4"/>
    <mergeCell ref="H3:H4"/>
    <mergeCell ref="I3:I4"/>
  </mergeCells>
  <printOptions horizontalCentered="1"/>
  <pageMargins left="0.590277777777778" right="0.590277777777778" top="0.590277777777778" bottom="0.590277777777778" header="0.314583333333333" footer="0.314583333333333"/>
  <pageSetup paperSize="9" scale="74" fitToHeight="0" orientation="portrait"/>
  <headerFooter alignWithMargins="0">
    <oddFooter>&amp;C&amp;14-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FFFF00"/>
    <pageSetUpPr fitToPage="1"/>
  </sheetPr>
  <dimension ref="A1:H38"/>
  <sheetViews>
    <sheetView showZeros="0" topLeftCell="B16" workbookViewId="0">
      <selection activeCell="D36" sqref="D36"/>
    </sheetView>
  </sheetViews>
  <sheetFormatPr defaultColWidth="9" defaultRowHeight="14.25" outlineLevelCol="7"/>
  <cols>
    <col min="1" max="1" width="11.625" style="195" hidden="1" customWidth="1"/>
    <col min="2" max="2" width="44.625" style="195" customWidth="1"/>
    <col min="3" max="4" width="16.625" style="195" customWidth="1"/>
    <col min="5" max="5" width="16.625" style="199" customWidth="1"/>
    <col min="6" max="7" width="14.625" style="251" customWidth="1"/>
    <col min="8" max="8" width="3.75" style="195" customWidth="1"/>
    <col min="9" max="16374" width="9" style="195" customWidth="1"/>
    <col min="16375" max="16384" width="9" style="195"/>
  </cols>
  <sheetData>
    <row r="1" ht="35.1" customHeight="1" spans="1:8">
      <c r="A1" s="16" t="str">
        <f>YEAR(封面!$B$7)-1&amp;"年临沧市政府性基金预算收入决算情况表"</f>
        <v>2018年临沧市政府性基金预算收入决算情况表</v>
      </c>
      <c r="B1" s="16"/>
      <c r="C1" s="16"/>
      <c r="D1" s="16"/>
      <c r="E1" s="17"/>
      <c r="F1" s="16"/>
      <c r="G1" s="16"/>
      <c r="H1" s="198"/>
    </row>
    <row r="2" ht="20.1" customHeight="1" spans="1:8">
      <c r="A2" s="202"/>
      <c r="B2" s="18" t="s">
        <v>1101</v>
      </c>
      <c r="C2" s="20"/>
      <c r="D2" s="20"/>
      <c r="F2" s="253" t="s">
        <v>7</v>
      </c>
      <c r="G2" s="98"/>
      <c r="H2" s="198"/>
    </row>
    <row r="3" s="250" customFormat="1" ht="36" customHeight="1" spans="1:7">
      <c r="A3" s="205" t="s">
        <v>8</v>
      </c>
      <c r="B3" s="22" t="s">
        <v>9</v>
      </c>
      <c r="C3" s="23" t="str">
        <f>YEAR(封面!$B$7)-2&amp;"年决算数"</f>
        <v>2017年决算数</v>
      </c>
      <c r="D3" s="23" t="str">
        <f>YEAR(封面!$B$7)-1&amp;"年"</f>
        <v>2018年</v>
      </c>
      <c r="E3" s="24"/>
      <c r="F3" s="22" t="s">
        <v>10</v>
      </c>
      <c r="G3" s="22"/>
    </row>
    <row r="4" s="250" customFormat="1" ht="36" customHeight="1" spans="1:8">
      <c r="A4" s="206"/>
      <c r="B4" s="22"/>
      <c r="C4" s="23"/>
      <c r="D4" s="23" t="s">
        <v>12</v>
      </c>
      <c r="E4" s="24" t="s">
        <v>13</v>
      </c>
      <c r="F4" s="23" t="str">
        <f>"为"&amp;YEAR(封面!$B$7)-2&amp;"年决算数%"</f>
        <v>为2017年决算数%</v>
      </c>
      <c r="G4" s="23" t="str">
        <f>"完成"&amp;YEAR(封面!$B$7)-1&amp;"年预算的%"</f>
        <v>完成2018年预算的%</v>
      </c>
      <c r="H4" s="255" t="s">
        <v>11</v>
      </c>
    </row>
    <row r="5" s="250" customFormat="1" ht="29.1" customHeight="1" spans="1:8">
      <c r="A5" s="256">
        <v>1030102</v>
      </c>
      <c r="B5" s="257" t="s">
        <v>1102</v>
      </c>
      <c r="C5" s="258"/>
      <c r="D5" s="258"/>
      <c r="E5" s="259"/>
      <c r="F5" s="284" t="str">
        <f t="shared" ref="F5:F30" si="0">IF(C5&lt;&gt;0,E5/C5,"")</f>
        <v/>
      </c>
      <c r="G5" s="271" t="str">
        <f t="shared" ref="G5:G30" si="1">IF(D5&lt;&gt;0,E5/D5,"")</f>
        <v/>
      </c>
      <c r="H5" s="244" t="s">
        <v>1091</v>
      </c>
    </row>
    <row r="6" ht="29.1" customHeight="1" spans="1:8">
      <c r="A6" s="256">
        <v>1030129</v>
      </c>
      <c r="B6" s="257" t="s">
        <v>1103</v>
      </c>
      <c r="C6" s="258"/>
      <c r="D6" s="258"/>
      <c r="E6" s="259">
        <v>498</v>
      </c>
      <c r="F6" s="284" t="str">
        <f t="shared" si="0"/>
        <v/>
      </c>
      <c r="G6" s="271" t="str">
        <f t="shared" si="1"/>
        <v/>
      </c>
      <c r="H6" s="244" t="str">
        <f t="shared" ref="H6:H38" si="2">IF(B6&lt;&gt;"",IF(SUM(C6:E6)&lt;&gt;0,"是","否"),"是")</f>
        <v>是</v>
      </c>
    </row>
    <row r="7" ht="29.1" customHeight="1" spans="1:8">
      <c r="A7" s="256">
        <v>1030146</v>
      </c>
      <c r="B7" s="257" t="s">
        <v>1104</v>
      </c>
      <c r="C7" s="258">
        <v>653</v>
      </c>
      <c r="D7" s="258">
        <v>220</v>
      </c>
      <c r="E7" s="259"/>
      <c r="F7" s="284">
        <f t="shared" si="0"/>
        <v>0</v>
      </c>
      <c r="G7" s="271">
        <f t="shared" si="1"/>
        <v>0</v>
      </c>
      <c r="H7" s="244" t="str">
        <f t="shared" si="2"/>
        <v>是</v>
      </c>
    </row>
    <row r="8" ht="29.1" customHeight="1" spans="1:8">
      <c r="A8" s="256">
        <v>1030147</v>
      </c>
      <c r="B8" s="257" t="s">
        <v>1105</v>
      </c>
      <c r="C8" s="258">
        <v>790</v>
      </c>
      <c r="D8" s="258">
        <v>316</v>
      </c>
      <c r="E8" s="259">
        <v>320</v>
      </c>
      <c r="F8" s="284">
        <f t="shared" si="0"/>
        <v>0.40506329113924</v>
      </c>
      <c r="G8" s="271">
        <f t="shared" si="1"/>
        <v>1.0126582278481</v>
      </c>
      <c r="H8" s="244" t="str">
        <f t="shared" si="2"/>
        <v>是</v>
      </c>
    </row>
    <row r="9" ht="29.1" customHeight="1" spans="1:8">
      <c r="A9" s="256">
        <v>1030148</v>
      </c>
      <c r="B9" s="257" t="s">
        <v>1106</v>
      </c>
      <c r="C9" s="258">
        <f>SUM(C10:C14)</f>
        <v>134992</v>
      </c>
      <c r="D9" s="258">
        <f>SUM(D10:D14)</f>
        <v>84763</v>
      </c>
      <c r="E9" s="259">
        <f>SUM(E10:E14)</f>
        <v>86011</v>
      </c>
      <c r="F9" s="284">
        <f t="shared" si="0"/>
        <v>0.637156275927462</v>
      </c>
      <c r="G9" s="271">
        <f t="shared" si="1"/>
        <v>1.01472340525937</v>
      </c>
      <c r="H9" s="244" t="str">
        <f t="shared" si="2"/>
        <v>是</v>
      </c>
    </row>
    <row r="10" ht="29.1" customHeight="1" spans="1:8">
      <c r="A10" s="256">
        <v>103014801</v>
      </c>
      <c r="B10" s="261" t="s">
        <v>1107</v>
      </c>
      <c r="C10" s="258">
        <v>111840</v>
      </c>
      <c r="D10" s="258">
        <v>84763</v>
      </c>
      <c r="E10" s="259">
        <v>67576</v>
      </c>
      <c r="F10" s="284">
        <f t="shared" si="0"/>
        <v>0.604220314735336</v>
      </c>
      <c r="G10" s="271">
        <f t="shared" si="1"/>
        <v>0.797234642473721</v>
      </c>
      <c r="H10" s="244" t="str">
        <f t="shared" si="2"/>
        <v>是</v>
      </c>
    </row>
    <row r="11" ht="29.1" customHeight="1" spans="1:8">
      <c r="A11" s="256">
        <v>103014802</v>
      </c>
      <c r="B11" s="261" t="s">
        <v>1108</v>
      </c>
      <c r="C11" s="258">
        <v>14913</v>
      </c>
      <c r="D11" s="258"/>
      <c r="E11" s="259">
        <v>6236</v>
      </c>
      <c r="F11" s="284">
        <f t="shared" si="0"/>
        <v>0.418158653523771</v>
      </c>
      <c r="G11" s="271" t="str">
        <f t="shared" si="1"/>
        <v/>
      </c>
      <c r="H11" s="244" t="str">
        <f t="shared" si="2"/>
        <v>是</v>
      </c>
    </row>
    <row r="12" ht="29.1" customHeight="1" spans="1:8">
      <c r="A12" s="256">
        <v>103014803</v>
      </c>
      <c r="B12" s="257" t="s">
        <v>1109</v>
      </c>
      <c r="C12" s="258">
        <v>7841</v>
      </c>
      <c r="D12" s="258"/>
      <c r="E12" s="259">
        <v>5976</v>
      </c>
      <c r="F12" s="284">
        <f t="shared" si="0"/>
        <v>0.762147685244229</v>
      </c>
      <c r="G12" s="271" t="str">
        <f t="shared" si="1"/>
        <v/>
      </c>
      <c r="H12" s="244" t="str">
        <f t="shared" si="2"/>
        <v>是</v>
      </c>
    </row>
    <row r="13" ht="29.1" customHeight="1" spans="1:8">
      <c r="A13" s="256">
        <v>103014898</v>
      </c>
      <c r="B13" s="257" t="s">
        <v>1110</v>
      </c>
      <c r="C13" s="258"/>
      <c r="D13" s="258"/>
      <c r="E13" s="259">
        <v>-141</v>
      </c>
      <c r="F13" s="284" t="str">
        <f t="shared" si="0"/>
        <v/>
      </c>
      <c r="G13" s="271" t="str">
        <f t="shared" si="1"/>
        <v/>
      </c>
      <c r="H13" s="244" t="str">
        <f t="shared" si="2"/>
        <v>是</v>
      </c>
    </row>
    <row r="14" ht="29.1" customHeight="1" spans="1:8">
      <c r="A14" s="256">
        <v>103014899</v>
      </c>
      <c r="B14" s="257" t="s">
        <v>1111</v>
      </c>
      <c r="C14" s="258">
        <v>398</v>
      </c>
      <c r="D14" s="258"/>
      <c r="E14" s="259">
        <v>6364</v>
      </c>
      <c r="F14" s="284">
        <f t="shared" si="0"/>
        <v>15.9899497487437</v>
      </c>
      <c r="G14" s="271" t="str">
        <f t="shared" si="1"/>
        <v/>
      </c>
      <c r="H14" s="244" t="str">
        <f t="shared" si="2"/>
        <v>是</v>
      </c>
    </row>
    <row r="15" ht="29.1" customHeight="1" spans="1:8">
      <c r="A15" s="256">
        <v>1030150</v>
      </c>
      <c r="B15" s="257" t="s">
        <v>1112</v>
      </c>
      <c r="C15" s="258"/>
      <c r="D15" s="258"/>
      <c r="E15" s="259"/>
      <c r="F15" s="284" t="str">
        <f t="shared" si="0"/>
        <v/>
      </c>
      <c r="G15" s="271" t="str">
        <f t="shared" si="1"/>
        <v/>
      </c>
      <c r="H15" s="244" t="s">
        <v>1091</v>
      </c>
    </row>
    <row r="16" ht="29.1" customHeight="1" spans="1:8">
      <c r="A16" s="256">
        <v>1030155</v>
      </c>
      <c r="B16" s="257" t="s">
        <v>1113</v>
      </c>
      <c r="C16" s="258">
        <f>SUM(C17:C18)</f>
        <v>2591</v>
      </c>
      <c r="D16" s="258">
        <f>SUM(D17:D18)</f>
        <v>2000</v>
      </c>
      <c r="E16" s="259">
        <f>SUM(E17:E18)</f>
        <v>2854</v>
      </c>
      <c r="F16" s="284">
        <f t="shared" si="0"/>
        <v>1.1015052103435</v>
      </c>
      <c r="G16" s="271">
        <f t="shared" si="1"/>
        <v>1.427</v>
      </c>
      <c r="H16" s="244" t="str">
        <f t="shared" si="2"/>
        <v>是</v>
      </c>
    </row>
    <row r="17" ht="29.1" customHeight="1" spans="1:8">
      <c r="A17" s="256">
        <v>103015501</v>
      </c>
      <c r="B17" s="257" t="s">
        <v>1114</v>
      </c>
      <c r="C17" s="258">
        <v>1387</v>
      </c>
      <c r="D17" s="258">
        <v>1000</v>
      </c>
      <c r="E17" s="259">
        <v>1332</v>
      </c>
      <c r="F17" s="284">
        <f t="shared" si="0"/>
        <v>0.960346070656092</v>
      </c>
      <c r="G17" s="271">
        <f t="shared" si="1"/>
        <v>1.332</v>
      </c>
      <c r="H17" s="244" t="str">
        <f t="shared" si="2"/>
        <v>是</v>
      </c>
    </row>
    <row r="18" ht="29.1" customHeight="1" spans="1:8">
      <c r="A18" s="256">
        <v>103015502</v>
      </c>
      <c r="B18" s="257" t="s">
        <v>1115</v>
      </c>
      <c r="C18" s="258">
        <v>1204</v>
      </c>
      <c r="D18" s="258">
        <v>1000</v>
      </c>
      <c r="E18" s="259">
        <v>1522</v>
      </c>
      <c r="F18" s="284">
        <f t="shared" si="0"/>
        <v>1.2641196013289</v>
      </c>
      <c r="G18" s="271">
        <f t="shared" si="1"/>
        <v>1.522</v>
      </c>
      <c r="H18" s="244" t="str">
        <f t="shared" si="2"/>
        <v>是</v>
      </c>
    </row>
    <row r="19" ht="29.1" customHeight="1" spans="1:8">
      <c r="A19" s="256">
        <v>1030156</v>
      </c>
      <c r="B19" s="257" t="s">
        <v>1116</v>
      </c>
      <c r="C19" s="258">
        <v>480</v>
      </c>
      <c r="D19" s="258">
        <v>369</v>
      </c>
      <c r="E19" s="259">
        <v>883</v>
      </c>
      <c r="F19" s="284">
        <f t="shared" si="0"/>
        <v>1.83958333333333</v>
      </c>
      <c r="G19" s="271">
        <f t="shared" si="1"/>
        <v>2.3929539295393</v>
      </c>
      <c r="H19" s="244" t="str">
        <f t="shared" si="2"/>
        <v>是</v>
      </c>
    </row>
    <row r="20" ht="29.1" customHeight="1" spans="1:8">
      <c r="A20" s="256">
        <v>1030157</v>
      </c>
      <c r="B20" s="257" t="s">
        <v>1117</v>
      </c>
      <c r="C20" s="258">
        <v>85</v>
      </c>
      <c r="D20" s="258">
        <v>80</v>
      </c>
      <c r="E20" s="259">
        <v>97</v>
      </c>
      <c r="F20" s="284">
        <f t="shared" si="0"/>
        <v>1.14117647058824</v>
      </c>
      <c r="G20" s="271">
        <f t="shared" si="1"/>
        <v>1.2125</v>
      </c>
      <c r="H20" s="244" t="str">
        <f t="shared" si="2"/>
        <v>是</v>
      </c>
    </row>
    <row r="21" ht="29.1" customHeight="1" spans="1:8">
      <c r="A21" s="256">
        <v>1030158</v>
      </c>
      <c r="B21" s="257" t="s">
        <v>1118</v>
      </c>
      <c r="C21" s="258"/>
      <c r="D21" s="258"/>
      <c r="E21" s="259"/>
      <c r="F21" s="284" t="str">
        <f t="shared" si="0"/>
        <v/>
      </c>
      <c r="G21" s="271" t="str">
        <f t="shared" si="1"/>
        <v/>
      </c>
      <c r="H21" s="244" t="s">
        <v>1091</v>
      </c>
    </row>
    <row r="22" ht="29.1" customHeight="1" spans="1:8">
      <c r="A22" s="256">
        <v>1030159</v>
      </c>
      <c r="B22" s="257" t="s">
        <v>1119</v>
      </c>
      <c r="C22" s="258"/>
      <c r="D22" s="258"/>
      <c r="E22" s="259"/>
      <c r="F22" s="284" t="str">
        <f t="shared" si="0"/>
        <v/>
      </c>
      <c r="G22" s="271" t="str">
        <f t="shared" si="1"/>
        <v/>
      </c>
      <c r="H22" s="244" t="s">
        <v>1091</v>
      </c>
    </row>
    <row r="23" ht="29.1" customHeight="1" spans="1:8">
      <c r="A23" s="256">
        <v>1030178</v>
      </c>
      <c r="B23" s="262" t="s">
        <v>1120</v>
      </c>
      <c r="C23" s="258">
        <v>469</v>
      </c>
      <c r="D23" s="258">
        <v>999</v>
      </c>
      <c r="E23" s="259">
        <v>933</v>
      </c>
      <c r="F23" s="284">
        <f t="shared" si="0"/>
        <v>1.98933901918977</v>
      </c>
      <c r="G23" s="271">
        <f t="shared" si="1"/>
        <v>0.933933933933934</v>
      </c>
      <c r="H23" s="244" t="str">
        <f t="shared" si="2"/>
        <v>是</v>
      </c>
    </row>
    <row r="24" ht="37.5" spans="1:8">
      <c r="A24" s="256">
        <v>1030180</v>
      </c>
      <c r="B24" s="263" t="s">
        <v>1121</v>
      </c>
      <c r="C24" s="258"/>
      <c r="D24" s="258"/>
      <c r="E24" s="259"/>
      <c r="F24" s="284" t="str">
        <f t="shared" si="0"/>
        <v/>
      </c>
      <c r="G24" s="271" t="str">
        <f t="shared" si="1"/>
        <v/>
      </c>
      <c r="H24" s="244" t="s">
        <v>1091</v>
      </c>
    </row>
    <row r="25" ht="29.1" customHeight="1" spans="1:8">
      <c r="A25" s="256">
        <v>1030199</v>
      </c>
      <c r="B25" s="263" t="s">
        <v>1122</v>
      </c>
      <c r="C25" s="258"/>
      <c r="D25" s="258"/>
      <c r="E25" s="259">
        <v>14908</v>
      </c>
      <c r="F25" s="284" t="str">
        <f t="shared" si="0"/>
        <v/>
      </c>
      <c r="G25" s="271" t="str">
        <f t="shared" si="1"/>
        <v/>
      </c>
      <c r="H25" s="244" t="str">
        <f t="shared" si="2"/>
        <v>是</v>
      </c>
    </row>
    <row r="26" ht="29.1" customHeight="1" spans="1:8">
      <c r="A26" s="256">
        <v>10310</v>
      </c>
      <c r="B26" s="262" t="s">
        <v>1123</v>
      </c>
      <c r="C26" s="258"/>
      <c r="D26" s="258">
        <f>SUM(D27:D29)</f>
        <v>0</v>
      </c>
      <c r="E26" s="259">
        <f>SUM(E27:E29)</f>
        <v>0</v>
      </c>
      <c r="F26" s="284" t="str">
        <f t="shared" si="0"/>
        <v/>
      </c>
      <c r="G26" s="271" t="str">
        <f t="shared" si="1"/>
        <v/>
      </c>
      <c r="H26" s="244" t="s">
        <v>1091</v>
      </c>
    </row>
    <row r="27" ht="36" hidden="1" customHeight="1" spans="1:8">
      <c r="A27" s="256">
        <v>1031001</v>
      </c>
      <c r="B27" s="262" t="s">
        <v>1124</v>
      </c>
      <c r="C27" s="258"/>
      <c r="D27" s="258"/>
      <c r="E27" s="258"/>
      <c r="F27" s="284" t="str">
        <f t="shared" si="0"/>
        <v/>
      </c>
      <c r="G27" s="271" t="str">
        <f t="shared" si="1"/>
        <v/>
      </c>
      <c r="H27" s="244" t="str">
        <f t="shared" si="2"/>
        <v>否</v>
      </c>
    </row>
    <row r="28" ht="36" hidden="1" customHeight="1" spans="1:8">
      <c r="A28" s="256">
        <v>1031002</v>
      </c>
      <c r="B28" s="262" t="s">
        <v>1125</v>
      </c>
      <c r="C28" s="258"/>
      <c r="D28" s="258"/>
      <c r="E28" s="258"/>
      <c r="F28" s="284" t="str">
        <f t="shared" si="0"/>
        <v/>
      </c>
      <c r="G28" s="271" t="str">
        <f t="shared" si="1"/>
        <v/>
      </c>
      <c r="H28" s="244" t="str">
        <f t="shared" si="2"/>
        <v>否</v>
      </c>
    </row>
    <row r="29" ht="36" hidden="1" customHeight="1" spans="1:8">
      <c r="A29" s="256">
        <v>1031098</v>
      </c>
      <c r="B29" s="262" t="s">
        <v>1126</v>
      </c>
      <c r="C29" s="258"/>
      <c r="D29" s="258"/>
      <c r="E29" s="258"/>
      <c r="F29" s="284" t="str">
        <f t="shared" si="0"/>
        <v/>
      </c>
      <c r="G29" s="271" t="str">
        <f t="shared" si="1"/>
        <v/>
      </c>
      <c r="H29" s="244" t="str">
        <f t="shared" si="2"/>
        <v>否</v>
      </c>
    </row>
    <row r="30" ht="36" hidden="1" customHeight="1" spans="1:8">
      <c r="A30" s="256"/>
      <c r="B30" s="264"/>
      <c r="C30" s="265"/>
      <c r="D30" s="265"/>
      <c r="E30" s="258"/>
      <c r="F30" s="284" t="str">
        <f t="shared" si="0"/>
        <v/>
      </c>
      <c r="G30" s="271" t="str">
        <f t="shared" si="1"/>
        <v/>
      </c>
      <c r="H30" s="244" t="s">
        <v>1085</v>
      </c>
    </row>
    <row r="31" ht="29.1" customHeight="1" spans="1:8">
      <c r="A31" s="256"/>
      <c r="B31" s="266" t="s">
        <v>1127</v>
      </c>
      <c r="C31" s="58">
        <f>SUM(C5,C6,C7,C8,C9,C15,C16,C19,C20,C21,C22,C23,C24,C25,C26)</f>
        <v>140060</v>
      </c>
      <c r="D31" s="58">
        <f>SUM(D5,D6,D7,D8,D9,D15,D16,D19,D20,D21,D22,D23,D24,D25,D26)</f>
        <v>88747</v>
      </c>
      <c r="E31" s="59">
        <f>SUM(E5,E6,E7,E8,E9,E15,E16,E19,E20,E21,E22,E23,E24,E25,E26)</f>
        <v>106504</v>
      </c>
      <c r="F31" s="273">
        <f t="shared" ref="F31" si="3">IF(C31&lt;&gt;0,E31/C31,"")</f>
        <v>0.760416964158218</v>
      </c>
      <c r="G31" s="269">
        <f t="shared" ref="G31" si="4">IF(D31&lt;&gt;0,E31/D31,"")</f>
        <v>1.20008563669758</v>
      </c>
      <c r="H31" s="244" t="str">
        <f t="shared" si="2"/>
        <v>是</v>
      </c>
    </row>
    <row r="32" ht="29.1" customHeight="1" spans="1:8">
      <c r="A32" s="256"/>
      <c r="B32" s="267" t="s">
        <v>1128</v>
      </c>
      <c r="C32" s="58">
        <f t="shared" ref="C32:E32" si="5">SUM(C33:C34)</f>
        <v>12800</v>
      </c>
      <c r="D32" s="58">
        <f t="shared" si="5"/>
        <v>0</v>
      </c>
      <c r="E32" s="59">
        <f t="shared" si="5"/>
        <v>113300</v>
      </c>
      <c r="F32" s="268">
        <f t="shared" ref="F32:F38" si="6">IF(C32&lt;&gt;0,E32/C32,"")</f>
        <v>8.8515625</v>
      </c>
      <c r="G32" s="269" t="str">
        <f t="shared" ref="G32:G38" si="7">IF(D32&lt;&gt;0,E32/D32,"")</f>
        <v/>
      </c>
      <c r="H32" s="244" t="str">
        <f t="shared" si="2"/>
        <v>是</v>
      </c>
    </row>
    <row r="33" ht="29.1" customHeight="1" spans="1:8">
      <c r="A33" s="256"/>
      <c r="B33" s="241" t="s">
        <v>1129</v>
      </c>
      <c r="C33" s="258"/>
      <c r="D33" s="258"/>
      <c r="E33" s="259">
        <v>107000</v>
      </c>
      <c r="F33" s="270" t="str">
        <f t="shared" si="6"/>
        <v/>
      </c>
      <c r="G33" s="271" t="str">
        <f t="shared" si="7"/>
        <v/>
      </c>
      <c r="H33" s="244" t="str">
        <f t="shared" si="2"/>
        <v>是</v>
      </c>
    </row>
    <row r="34" ht="29.1" customHeight="1" spans="1:8">
      <c r="A34" s="256"/>
      <c r="B34" s="241" t="s">
        <v>1130</v>
      </c>
      <c r="C34" s="258">
        <v>12800</v>
      </c>
      <c r="D34" s="258"/>
      <c r="E34" s="259">
        <v>6300</v>
      </c>
      <c r="F34" s="270">
        <f t="shared" si="6"/>
        <v>0.4921875</v>
      </c>
      <c r="G34" s="271" t="str">
        <f t="shared" si="7"/>
        <v/>
      </c>
      <c r="H34" s="244" t="str">
        <f t="shared" si="2"/>
        <v>是</v>
      </c>
    </row>
    <row r="35" s="196" customFormat="1" ht="29.1" customHeight="1" spans="1:8">
      <c r="A35" s="256">
        <v>11004</v>
      </c>
      <c r="B35" s="272" t="s">
        <v>1131</v>
      </c>
      <c r="C35" s="58">
        <v>22246</v>
      </c>
      <c r="D35" s="58">
        <v>28000</v>
      </c>
      <c r="E35" s="59">
        <v>26345</v>
      </c>
      <c r="F35" s="273">
        <f t="shared" si="6"/>
        <v>1.18425784410681</v>
      </c>
      <c r="G35" s="269">
        <f t="shared" si="7"/>
        <v>0.940892857142857</v>
      </c>
      <c r="H35" s="31" t="str">
        <f t="shared" si="2"/>
        <v>是</v>
      </c>
    </row>
    <row r="36" s="196" customFormat="1" ht="29.1" customHeight="1" spans="1:8">
      <c r="A36" s="256">
        <v>11008</v>
      </c>
      <c r="B36" s="272" t="s">
        <v>49</v>
      </c>
      <c r="C36" s="58">
        <v>7950</v>
      </c>
      <c r="D36" s="58">
        <v>16144</v>
      </c>
      <c r="E36" s="59">
        <v>13190</v>
      </c>
      <c r="F36" s="273">
        <f t="shared" si="6"/>
        <v>1.65911949685535</v>
      </c>
      <c r="G36" s="269">
        <f t="shared" si="7"/>
        <v>0.817021803766105</v>
      </c>
      <c r="H36" s="31" t="str">
        <f t="shared" si="2"/>
        <v>是</v>
      </c>
    </row>
    <row r="37" s="196" customFormat="1" ht="29.1" customHeight="1" spans="1:8">
      <c r="A37" s="256">
        <v>11009</v>
      </c>
      <c r="B37" s="272" t="s">
        <v>51</v>
      </c>
      <c r="C37" s="58"/>
      <c r="D37" s="58"/>
      <c r="E37" s="59">
        <v>37</v>
      </c>
      <c r="F37" s="268" t="str">
        <f t="shared" si="6"/>
        <v/>
      </c>
      <c r="G37" s="269" t="str">
        <f t="shared" si="7"/>
        <v/>
      </c>
      <c r="H37" s="31" t="s">
        <v>1091</v>
      </c>
    </row>
    <row r="38" ht="29.1" customHeight="1" spans="1:8">
      <c r="A38" s="274"/>
      <c r="B38" s="266" t="s">
        <v>55</v>
      </c>
      <c r="C38" s="58">
        <f>SUM(C31:C32,C35:C37)</f>
        <v>183056</v>
      </c>
      <c r="D38" s="58">
        <f>SUM(D31:D32,D35:D37)</f>
        <v>132891</v>
      </c>
      <c r="E38" s="59">
        <f>SUM(E31:E32,E35:E37)</f>
        <v>259376</v>
      </c>
      <c r="F38" s="273">
        <f t="shared" si="6"/>
        <v>1.41692159776243</v>
      </c>
      <c r="G38" s="269">
        <f t="shared" si="7"/>
        <v>1.95179508017849</v>
      </c>
      <c r="H38" s="244" t="str">
        <f t="shared" si="2"/>
        <v>是</v>
      </c>
    </row>
  </sheetData>
  <autoFilter ref="A4:H38">
    <filterColumn colId="7">
      <customFilters>
        <customFilter operator="equal" val="是"/>
      </customFilters>
    </filterColumn>
  </autoFilter>
  <mergeCells count="6">
    <mergeCell ref="A1:G1"/>
    <mergeCell ref="D3:E3"/>
    <mergeCell ref="F3:G3"/>
    <mergeCell ref="A3:A4"/>
    <mergeCell ref="B3:B4"/>
    <mergeCell ref="C3:C4"/>
  </mergeCells>
  <conditionalFormatting sqref="B32:B34 B6:B22">
    <cfRule type="expression" dxfId="2" priority="1" stopIfTrue="1">
      <formula>"len($A:$A)=3"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4" fitToHeight="0" orientation="portrait"/>
  <headerFooter alignWithMargins="0"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01</vt:lpstr>
      <vt:lpstr>02</vt:lpstr>
      <vt:lpstr>03</vt:lpstr>
      <vt:lpstr>04</vt:lpstr>
      <vt:lpstr>05</vt:lpstr>
      <vt:lpstr>06</vt:lpstr>
      <vt:lpstr>07</vt:lpstr>
      <vt:lpstr>08</vt:lpstr>
      <vt:lpstr>说明2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说明3</vt:lpstr>
      <vt:lpstr>19</vt:lpstr>
      <vt:lpstr>20</vt:lpstr>
      <vt:lpstr>说明4</vt:lpstr>
      <vt:lpstr>说明5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段中杰</dc:creator>
  <cp:lastModifiedBy>王昱延</cp:lastModifiedBy>
  <dcterms:created xsi:type="dcterms:W3CDTF">2006-09-16T00:00:00Z</dcterms:created>
  <cp:lastPrinted>2019-07-11T13:34:00Z</cp:lastPrinted>
  <dcterms:modified xsi:type="dcterms:W3CDTF">2019-08-23T10:32:58Z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